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75" yWindow="30" windowWidth="9960" windowHeight="8505" tabRatio="737"/>
  </bookViews>
  <sheets>
    <sheet name="Cómputo Total ARG" sheetId="13" r:id="rId1"/>
    <sheet name="Cómputo Margen Arg Pte" sheetId="4" r:id="rId2"/>
    <sheet name="Cómputo Margen Arg Meandros" sheetId="8" r:id="rId3"/>
    <sheet name="Cómputo Terraplén RP54" sheetId="7" r:id="rId4"/>
    <sheet name="1.1 Desbosque y Destronque" sheetId="15" r:id="rId5"/>
    <sheet name="1.2-Terraplén" sheetId="3" r:id="rId6"/>
    <sheet name="2.1-Geobolsas" sheetId="5" r:id="rId7"/>
    <sheet name="2.2-Geoceldas" sheetId="1" r:id="rId8"/>
    <sheet name="2.3-Geotextil" sheetId="2" r:id="rId9"/>
    <sheet name="2.4-Geotubo(1.5m2)" sheetId="10" r:id="rId10"/>
    <sheet name="2.5-Geotubo(3m2)" sheetId="9" r:id="rId11"/>
    <sheet name="Hoja1" sheetId="11" r:id="rId12"/>
  </sheets>
  <definedNames>
    <definedName name="_xlnm.Print_Area" localSheetId="4">'1.1 Desbosque y Destronque'!$A$1:$G$25</definedName>
    <definedName name="_xlnm.Print_Area" localSheetId="5">'1.2-Terraplén'!$A$1:$G$159</definedName>
    <definedName name="_xlnm.Print_Area" localSheetId="6">'2.1-Geobolsas'!$A$1:$I$21</definedName>
    <definedName name="_xlnm.Print_Area" localSheetId="7">'2.2-Geoceldas'!$A$1:$G$25</definedName>
    <definedName name="_xlnm.Print_Area" localSheetId="8">'2.3-Geotextil'!$A$1:$G$18</definedName>
    <definedName name="_xlnm.Print_Area" localSheetId="9">'2.4-Geotubo(1.5m2)'!$A$1:$G$10</definedName>
    <definedName name="_xlnm.Print_Area" localSheetId="10">'2.5-Geotubo(3m2)'!$A$1:$G$9</definedName>
    <definedName name="_xlnm.Print_Area" localSheetId="2">'Cómputo Margen Arg Meandros'!$A$1:$I$24</definedName>
    <definedName name="_xlnm.Print_Area" localSheetId="1">'Cómputo Margen Arg Pte'!$A$1:$I$24</definedName>
    <definedName name="_xlnm.Print_Area" localSheetId="3">'Cómputo Terraplén RP54'!$A$1:$I$24</definedName>
    <definedName name="_xlnm.Print_Area" localSheetId="0">'Cómputo Total ARG'!$A$1:$I$24</definedName>
    <definedName name="_xlnm.Print_Titles" localSheetId="5">'1.2-Terraplén'!$1:$5</definedName>
  </definedNames>
  <calcPr calcId="125725"/>
</workbook>
</file>

<file path=xl/calcChain.xml><?xml version="1.0" encoding="utf-8"?>
<calcChain xmlns="http://schemas.openxmlformats.org/spreadsheetml/2006/main">
  <c r="F119" i="3"/>
  <c r="E159"/>
  <c r="E111" l="1"/>
  <c r="C111"/>
  <c r="F23" i="13"/>
  <c r="F22"/>
  <c r="F17" i="15"/>
  <c r="F16"/>
  <c r="F9"/>
  <c r="F10"/>
  <c r="F11"/>
  <c r="F8"/>
  <c r="F12" s="1"/>
  <c r="F11" i="4" s="1"/>
  <c r="H11" s="1"/>
  <c r="I11" s="1"/>
  <c r="E22" i="15"/>
  <c r="F22" s="1"/>
  <c r="F23" s="1"/>
  <c r="F11" i="8" s="1"/>
  <c r="H24" i="13"/>
  <c r="I24" s="1"/>
  <c r="H23"/>
  <c r="I23" s="1"/>
  <c r="H22"/>
  <c r="I22" s="1"/>
  <c r="F18" i="15"/>
  <c r="F11" i="7" s="1"/>
  <c r="H11" s="1"/>
  <c r="I11" s="1"/>
  <c r="F8" i="10"/>
  <c r="F18" i="4" s="1"/>
  <c r="F12" i="8"/>
  <c r="H12" s="1"/>
  <c r="I12" s="1"/>
  <c r="F8" i="9"/>
  <c r="F19" i="8" s="1"/>
  <c r="F23" i="1"/>
  <c r="F16" i="8" s="1"/>
  <c r="H24"/>
  <c r="I24" s="1"/>
  <c r="H23"/>
  <c r="I23" s="1"/>
  <c r="H22"/>
  <c r="I22" s="1"/>
  <c r="H18"/>
  <c r="I18" s="1"/>
  <c r="H15"/>
  <c r="I15" s="1"/>
  <c r="H24" i="7"/>
  <c r="I24" s="1"/>
  <c r="H23"/>
  <c r="I23" s="1"/>
  <c r="H22"/>
  <c r="I22" s="1"/>
  <c r="H19"/>
  <c r="I19" s="1"/>
  <c r="H18"/>
  <c r="I18" s="1"/>
  <c r="H17"/>
  <c r="I17" s="1"/>
  <c r="H15"/>
  <c r="I15" s="1"/>
  <c r="G20" i="5"/>
  <c r="I20" s="1"/>
  <c r="G19"/>
  <c r="I19"/>
  <c r="G18"/>
  <c r="I18"/>
  <c r="G17"/>
  <c r="I17"/>
  <c r="G16"/>
  <c r="I16"/>
  <c r="G15"/>
  <c r="I15"/>
  <c r="G14"/>
  <c r="I14"/>
  <c r="G13"/>
  <c r="I13"/>
  <c r="G12"/>
  <c r="I12"/>
  <c r="G11"/>
  <c r="I11"/>
  <c r="G10"/>
  <c r="I10"/>
  <c r="G9"/>
  <c r="I9"/>
  <c r="G8"/>
  <c r="I8"/>
  <c r="H16" i="7"/>
  <c r="I16" s="1"/>
  <c r="C101" i="3"/>
  <c r="E101"/>
  <c r="C102"/>
  <c r="F102" s="1"/>
  <c r="E102"/>
  <c r="C103"/>
  <c r="F103" s="1"/>
  <c r="E103"/>
  <c r="C104"/>
  <c r="F104" s="1"/>
  <c r="E104"/>
  <c r="C105"/>
  <c r="F105" s="1"/>
  <c r="E105"/>
  <c r="C106"/>
  <c r="E106"/>
  <c r="C107"/>
  <c r="F107" s="1"/>
  <c r="E107"/>
  <c r="C108"/>
  <c r="E108"/>
  <c r="C109"/>
  <c r="E109"/>
  <c r="C110"/>
  <c r="F110" s="1"/>
  <c r="E110"/>
  <c r="E100"/>
  <c r="F100" s="1"/>
  <c r="C100"/>
  <c r="E99"/>
  <c r="F99" s="1"/>
  <c r="C99"/>
  <c r="E98"/>
  <c r="F98" s="1"/>
  <c r="C98"/>
  <c r="E97"/>
  <c r="F97" s="1"/>
  <c r="C97"/>
  <c r="E96"/>
  <c r="F96" s="1"/>
  <c r="C96"/>
  <c r="E95"/>
  <c r="F95" s="1"/>
  <c r="C95"/>
  <c r="E94"/>
  <c r="F94" s="1"/>
  <c r="C94"/>
  <c r="E93"/>
  <c r="F93" s="1"/>
  <c r="C93"/>
  <c r="E92"/>
  <c r="F92" s="1"/>
  <c r="C92"/>
  <c r="E91"/>
  <c r="F91" s="1"/>
  <c r="C91"/>
  <c r="E90"/>
  <c r="C90"/>
  <c r="E89"/>
  <c r="F89" s="1"/>
  <c r="C89"/>
  <c r="E88"/>
  <c r="F88" s="1"/>
  <c r="C88"/>
  <c r="E87"/>
  <c r="F87" s="1"/>
  <c r="C87"/>
  <c r="E86"/>
  <c r="F86" s="1"/>
  <c r="C86"/>
  <c r="E85"/>
  <c r="F85" s="1"/>
  <c r="C85"/>
  <c r="E84"/>
  <c r="F84" s="1"/>
  <c r="C84"/>
  <c r="E83"/>
  <c r="F83" s="1"/>
  <c r="C83"/>
  <c r="E82"/>
  <c r="F82" s="1"/>
  <c r="C82"/>
  <c r="E81"/>
  <c r="F81" s="1"/>
  <c r="C81"/>
  <c r="E80"/>
  <c r="F80" s="1"/>
  <c r="C80"/>
  <c r="E79"/>
  <c r="F79" s="1"/>
  <c r="C79"/>
  <c r="E78"/>
  <c r="F78" s="1"/>
  <c r="C78"/>
  <c r="E77"/>
  <c r="F77" s="1"/>
  <c r="C77"/>
  <c r="E76"/>
  <c r="F76" s="1"/>
  <c r="C76"/>
  <c r="E75"/>
  <c r="F75" s="1"/>
  <c r="C75"/>
  <c r="E74"/>
  <c r="F74" s="1"/>
  <c r="C74"/>
  <c r="E73"/>
  <c r="F73" s="1"/>
  <c r="C73"/>
  <c r="E72"/>
  <c r="F72" s="1"/>
  <c r="C72"/>
  <c r="E71"/>
  <c r="F71" s="1"/>
  <c r="C71"/>
  <c r="E70"/>
  <c r="F70" s="1"/>
  <c r="C70"/>
  <c r="E69"/>
  <c r="F69" s="1"/>
  <c r="C69"/>
  <c r="E68"/>
  <c r="F68" s="1"/>
  <c r="C68"/>
  <c r="E67"/>
  <c r="F67" s="1"/>
  <c r="C67"/>
  <c r="E66"/>
  <c r="F66" s="1"/>
  <c r="C66"/>
  <c r="E65"/>
  <c r="F65" s="1"/>
  <c r="C65"/>
  <c r="E64"/>
  <c r="F64" s="1"/>
  <c r="C64"/>
  <c r="E63"/>
  <c r="F63" s="1"/>
  <c r="C63"/>
  <c r="E62"/>
  <c r="C62"/>
  <c r="E61"/>
  <c r="F61" s="1"/>
  <c r="C61"/>
  <c r="E60"/>
  <c r="F60" s="1"/>
  <c r="C60"/>
  <c r="E59"/>
  <c r="F59" s="1"/>
  <c r="C59"/>
  <c r="E58"/>
  <c r="C58"/>
  <c r="F106"/>
  <c r="F90"/>
  <c r="H23" i="4"/>
  <c r="H24"/>
  <c r="I24" s="1"/>
  <c r="H22"/>
  <c r="I22" s="1"/>
  <c r="H19"/>
  <c r="I19" s="1"/>
  <c r="I23"/>
  <c r="E10" i="3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F44" s="1"/>
  <c r="E45"/>
  <c r="E46"/>
  <c r="E47"/>
  <c r="E48"/>
  <c r="E49"/>
  <c r="E50"/>
  <c r="E51"/>
  <c r="E52"/>
  <c r="E9"/>
  <c r="C10"/>
  <c r="C11"/>
  <c r="C12"/>
  <c r="C13"/>
  <c r="C14"/>
  <c r="C15"/>
  <c r="F15" s="1"/>
  <c r="C16"/>
  <c r="C17"/>
  <c r="C18"/>
  <c r="C19"/>
  <c r="C20"/>
  <c r="C21"/>
  <c r="C22"/>
  <c r="C23"/>
  <c r="C24"/>
  <c r="F24" s="1"/>
  <c r="C25"/>
  <c r="C26"/>
  <c r="C27"/>
  <c r="C28"/>
  <c r="F28" s="1"/>
  <c r="C29"/>
  <c r="C30"/>
  <c r="C31"/>
  <c r="C32"/>
  <c r="F32" s="1"/>
  <c r="C33"/>
  <c r="C34"/>
  <c r="C35"/>
  <c r="C36"/>
  <c r="F36" s="1"/>
  <c r="C37"/>
  <c r="C38"/>
  <c r="C39"/>
  <c r="C40"/>
  <c r="F40" s="1"/>
  <c r="C41"/>
  <c r="C42"/>
  <c r="F42" s="1"/>
  <c r="C43"/>
  <c r="C44"/>
  <c r="C45"/>
  <c r="C46"/>
  <c r="C47"/>
  <c r="C48"/>
  <c r="C49"/>
  <c r="C50"/>
  <c r="C51"/>
  <c r="F51" s="1"/>
  <c r="C52"/>
  <c r="C9"/>
  <c r="E14" i="2"/>
  <c r="F14" s="1"/>
  <c r="E13"/>
  <c r="F13" s="1"/>
  <c r="E12"/>
  <c r="F12" s="1"/>
  <c r="E11"/>
  <c r="F11" s="1"/>
  <c r="E10"/>
  <c r="F10" s="1"/>
  <c r="E9"/>
  <c r="F9" s="1"/>
  <c r="E15" i="1"/>
  <c r="F15" s="1"/>
  <c r="E14"/>
  <c r="F14" s="1"/>
  <c r="E13"/>
  <c r="F13" s="1"/>
  <c r="E12"/>
  <c r="F12" s="1"/>
  <c r="E11"/>
  <c r="F11" s="1"/>
  <c r="E10"/>
  <c r="F10" s="1"/>
  <c r="F38" i="3"/>
  <c r="F34"/>
  <c r="F30"/>
  <c r="F26"/>
  <c r="F22"/>
  <c r="F20"/>
  <c r="F18"/>
  <c r="F16"/>
  <c r="F14"/>
  <c r="F12"/>
  <c r="F10"/>
  <c r="F108"/>
  <c r="I21" i="5" l="1"/>
  <c r="F15" i="4" s="1"/>
  <c r="F52" i="3"/>
  <c r="F50"/>
  <c r="F48"/>
  <c r="F46"/>
  <c r="F49"/>
  <c r="F47"/>
  <c r="F45"/>
  <c r="F31"/>
  <c r="F101"/>
  <c r="F111"/>
  <c r="F58"/>
  <c r="F39"/>
  <c r="F23"/>
  <c r="F43"/>
  <c r="F41"/>
  <c r="F37"/>
  <c r="F35"/>
  <c r="F33"/>
  <c r="F29"/>
  <c r="F27"/>
  <c r="F25"/>
  <c r="F21"/>
  <c r="F19"/>
  <c r="F17"/>
  <c r="F13"/>
  <c r="F11"/>
  <c r="F109"/>
  <c r="F9"/>
  <c r="F15" i="13"/>
  <c r="H15" s="1"/>
  <c r="I15" s="1"/>
  <c r="H15" i="4"/>
  <c r="I15" s="1"/>
  <c r="F16" i="1"/>
  <c r="F16" i="4" s="1"/>
  <c r="F62" i="3"/>
  <c r="F19" i="13"/>
  <c r="H19" s="1"/>
  <c r="I19" s="1"/>
  <c r="H19" i="8"/>
  <c r="I19" s="1"/>
  <c r="F18" i="13"/>
  <c r="H18" i="4"/>
  <c r="I18" s="1"/>
  <c r="F15" i="2"/>
  <c r="F17" i="4" s="1"/>
  <c r="F17" i="13" s="1"/>
  <c r="H17" s="1"/>
  <c r="I17" s="1"/>
  <c r="H17" i="8"/>
  <c r="I17" s="1"/>
  <c r="H24" i="1"/>
  <c r="H16"/>
  <c r="H16" i="8"/>
  <c r="I16" s="1"/>
  <c r="H11"/>
  <c r="I11" s="1"/>
  <c r="H18" i="13"/>
  <c r="I18" s="1"/>
  <c r="F11"/>
  <c r="F112" i="3" l="1"/>
  <c r="F53"/>
  <c r="F12" i="4" s="1"/>
  <c r="F12" i="13" s="1"/>
  <c r="F12" i="7"/>
  <c r="H12" s="1"/>
  <c r="I12" s="1"/>
  <c r="H17" i="4"/>
  <c r="I17" s="1"/>
  <c r="F16" i="13"/>
  <c r="H16" s="1"/>
  <c r="I16" s="1"/>
  <c r="H16" i="4"/>
  <c r="I16" s="1"/>
  <c r="H12"/>
  <c r="I12" s="1"/>
  <c r="H11" i="13"/>
  <c r="I11" s="1"/>
  <c r="H12" l="1"/>
  <c r="I12" s="1"/>
</calcChain>
</file>

<file path=xl/sharedStrings.xml><?xml version="1.0" encoding="utf-8"?>
<sst xmlns="http://schemas.openxmlformats.org/spreadsheetml/2006/main" count="276" uniqueCount="91">
  <si>
    <t>Progresiva</t>
  </si>
  <si>
    <t>Long.  [m]</t>
  </si>
  <si>
    <t>Dist. entre perfiles [m]</t>
  </si>
  <si>
    <t>Superficie [m²]</t>
  </si>
  <si>
    <t>Area [m²]</t>
  </si>
  <si>
    <t>Area media [m²]</t>
  </si>
  <si>
    <t>Distancia entre perfiles [m]</t>
  </si>
  <si>
    <t>2.2-</t>
  </si>
  <si>
    <t>2.3-</t>
  </si>
  <si>
    <t xml:space="preserve">Rubro  </t>
  </si>
  <si>
    <t>Ítem</t>
  </si>
  <si>
    <t>Designación</t>
  </si>
  <si>
    <t>Un</t>
  </si>
  <si>
    <t>Cant.</t>
  </si>
  <si>
    <t>Movimiento de Suelos</t>
  </si>
  <si>
    <t>1.1</t>
  </si>
  <si>
    <t>Desbosque y destronque</t>
  </si>
  <si>
    <t>ha</t>
  </si>
  <si>
    <t>m³</t>
  </si>
  <si>
    <t>Ejecución de terraplén incluida tareas de excavación</t>
  </si>
  <si>
    <t>Obras de Protección</t>
  </si>
  <si>
    <t>2.1</t>
  </si>
  <si>
    <t>2.2</t>
  </si>
  <si>
    <t>m²</t>
  </si>
  <si>
    <t>2.3</t>
  </si>
  <si>
    <t>Geotextil no tejido de 200 gramos</t>
  </si>
  <si>
    <t>Otros</t>
  </si>
  <si>
    <t>3.1</t>
  </si>
  <si>
    <t>Movilidad para la supervisión</t>
  </si>
  <si>
    <t>mes</t>
  </si>
  <si>
    <t>3.2</t>
  </si>
  <si>
    <t>Vivienda para la supervisión</t>
  </si>
  <si>
    <t>3.3</t>
  </si>
  <si>
    <t>Movilización de obra</t>
  </si>
  <si>
    <t>gl</t>
  </si>
  <si>
    <t>Cant. Imprevisto</t>
  </si>
  <si>
    <t>Cantidad Total</t>
  </si>
  <si>
    <t>Geoceldas, e = 20 cm rellenas con suelo cemento al 7%</t>
  </si>
  <si>
    <t>% Imprev.</t>
  </si>
  <si>
    <t>1m3</t>
  </si>
  <si>
    <t>2m3</t>
  </si>
  <si>
    <t>Cantidad</t>
  </si>
  <si>
    <t>Geotextil no tejido de 200 gr</t>
  </si>
  <si>
    <r>
      <t>Volumen [m</t>
    </r>
    <r>
      <rPr>
        <sz val="10"/>
        <color indexed="8"/>
        <rFont val="Arial"/>
        <family val="2"/>
      </rPr>
      <t>³</t>
    </r>
    <r>
      <rPr>
        <sz val="10"/>
        <color indexed="8"/>
        <rFont val="Arial"/>
        <family val="2"/>
      </rPr>
      <t>]</t>
    </r>
  </si>
  <si>
    <t>Ejecución de Terraplén incluidas tareas de excavación</t>
  </si>
  <si>
    <t>1.2-</t>
  </si>
  <si>
    <t>Sector Tramo Terraplén de Defensa Ruta Pcial. N° 54</t>
  </si>
  <si>
    <t>2.1-</t>
  </si>
  <si>
    <t>Tipo Geobolsa</t>
  </si>
  <si>
    <t>Longitud [m]</t>
  </si>
  <si>
    <r>
      <t>Sección [m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]</t>
    </r>
  </si>
  <si>
    <r>
      <t>Volumen [m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] </t>
    </r>
  </si>
  <si>
    <t>Geoceldas para espigones</t>
  </si>
  <si>
    <t>Long. [m]</t>
  </si>
  <si>
    <t>Ancho [m]</t>
  </si>
  <si>
    <t>Sup. Total [m²]</t>
  </si>
  <si>
    <t>Cant. espigones [un]</t>
  </si>
  <si>
    <t>2.5-</t>
  </si>
  <si>
    <r>
      <t>Volumen por unidad [m</t>
    </r>
    <r>
      <rPr>
        <sz val="10"/>
        <color indexed="8"/>
        <rFont val="Calibri"/>
        <family val="2"/>
      </rPr>
      <t>³</t>
    </r>
    <r>
      <rPr>
        <sz val="10"/>
        <color indexed="8"/>
        <rFont val="Arial"/>
        <family val="2"/>
      </rPr>
      <t>]</t>
    </r>
  </si>
  <si>
    <r>
      <t>Vol. Total [m</t>
    </r>
    <r>
      <rPr>
        <sz val="10"/>
        <color indexed="8"/>
        <rFont val="Calibri"/>
        <family val="2"/>
      </rPr>
      <t>³</t>
    </r>
    <r>
      <rPr>
        <sz val="10"/>
        <color indexed="8"/>
        <rFont val="Arial"/>
        <family val="2"/>
      </rPr>
      <t>]</t>
    </r>
  </si>
  <si>
    <t>Relleno para espigones</t>
  </si>
  <si>
    <t>2.4-</t>
  </si>
  <si>
    <t>SECTOR 1</t>
  </si>
  <si>
    <t>SECTOR 4</t>
  </si>
  <si>
    <t>a</t>
  </si>
  <si>
    <t>1.1-</t>
  </si>
  <si>
    <t>Desbosque y Destronque</t>
  </si>
  <si>
    <r>
      <t>Área [m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]</t>
    </r>
  </si>
  <si>
    <r>
      <t>Área total [ha</t>
    </r>
    <r>
      <rPr>
        <sz val="10"/>
        <color indexed="8"/>
        <rFont val="Arial"/>
        <family val="2"/>
      </rPr>
      <t>]</t>
    </r>
  </si>
  <si>
    <t>Sector tramo Terraplén de Defensa Ruta Provincial N° 54</t>
  </si>
  <si>
    <t>SECTOR 3</t>
  </si>
  <si>
    <t>Sector margen argentina tramo recto aguas arriba del Puente Internacional y estribo</t>
  </si>
  <si>
    <t>Sector margen argentina zona de meandros</t>
  </si>
  <si>
    <t xml:space="preserve">CÓMPUTO MARGEN ARGENTINA - ZONA DE MEANDROS </t>
  </si>
  <si>
    <t>CÓMPUTO MARGEN ARGENTINA - TRAMO RECTO AGUAS ARRIBA DEL PUENTE INTERNACIONAL Y ESTRIBO</t>
  </si>
  <si>
    <t>CÓMPUTO TRAMO TERRAPLÉN DE DEFENSA RUTA PROVINCIAL N° 54 - ARGENTINA</t>
  </si>
  <si>
    <t>Proyecto de Defensa de las Márgenes del Río Pilcomayo                                        Ing. Eduardo
Zona Misión La Paz (Argentina)                                                                              Barbagelata
Comisión Trinacional para el Desarrollo de la Cuenca Río Pilcomayo</t>
  </si>
  <si>
    <r>
      <t>Geotubo de 3m²</t>
    </r>
    <r>
      <rPr>
        <b/>
        <u/>
        <sz val="12"/>
        <color indexed="8"/>
        <rFont val="Arial"/>
        <family val="2"/>
      </rPr>
      <t xml:space="preserve"> con suelo cemento al 5%</t>
    </r>
  </si>
  <si>
    <r>
      <t>Geotubo de 1.5m²</t>
    </r>
    <r>
      <rPr>
        <b/>
        <u/>
        <sz val="12"/>
        <color indexed="8"/>
        <rFont val="Arial"/>
        <family val="2"/>
      </rPr>
      <t xml:space="preserve"> con suelo cemento al 5%</t>
    </r>
  </si>
  <si>
    <t>Geoceldas de 20 cm de espesor rellenas con suelo cemento al 7%</t>
  </si>
  <si>
    <t>Geobolsas rellenas con suelo cemento al 5%</t>
  </si>
  <si>
    <r>
      <t>Geotubos de 1,5 m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con suelo cemento al 5%</t>
    </r>
  </si>
  <si>
    <r>
      <t>Geotubos de 3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con suelo cemento al 5%</t>
    </r>
  </si>
  <si>
    <t>CÓMPUTO TOTAL MARGEN ARGENTINA</t>
  </si>
  <si>
    <t>Volumen Espigón [m³]</t>
  </si>
  <si>
    <t>Progresiva Espigón</t>
  </si>
  <si>
    <t>Relleno para bordos</t>
  </si>
  <si>
    <t>Volumen Total</t>
  </si>
  <si>
    <t>Volumen unitario</t>
  </si>
  <si>
    <t>Proyecto de Defensa de las Márgenes del Río Pilcomayo                                        Ing. Eduardo
Zona Misión La Paz (Argentina)                                                                              Barbagelata     Comisión Trinacional para el Desarrollo de la Cuenca Río Pilcomayo</t>
  </si>
  <si>
    <t>Proyecto de Defensa de las Márgenes del Río Pilcomayo                                        Ing. Eduardo
Zona Misión La Paz (Argentina)                                                                              Barbagelata              Comisión Trinacional para el Desarrollo de la Cuenca Río Pilcomayo</t>
  </si>
</sst>
</file>

<file path=xl/styles.xml><?xml version="1.0" encoding="utf-8"?>
<styleSheet xmlns="http://schemas.openxmlformats.org/spreadsheetml/2006/main">
  <numFmts count="7">
    <numFmt numFmtId="164" formatCode="&quot;0+&quot;0.00"/>
    <numFmt numFmtId="165" formatCode="#,##0.00\ &quot;m²&quot;"/>
    <numFmt numFmtId="166" formatCode="#,##0.00\ &quot;m³&quot;"/>
    <numFmt numFmtId="167" formatCode="#,##0.00\ &quot;ha&quot;"/>
    <numFmt numFmtId="168" formatCode="#,##0.000"/>
    <numFmt numFmtId="169" formatCode="#,##0.0000"/>
    <numFmt numFmtId="170" formatCode="0\+000.00"/>
  </numFmts>
  <fonts count="24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b/>
      <sz val="11"/>
      <name val="Arial"/>
      <family val="2"/>
    </font>
    <font>
      <sz val="10"/>
      <name val="Courier New"/>
      <family val="3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1"/>
      <name val="Arial"/>
      <family val="2"/>
    </font>
    <font>
      <u/>
      <sz val="14"/>
      <name val="Arial"/>
      <family val="2"/>
    </font>
    <font>
      <b/>
      <u/>
      <sz val="12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13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i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/>
  </cellStyleXfs>
  <cellXfs count="256">
    <xf numFmtId="0" fontId="0" fillId="0" borderId="0" xfId="0"/>
    <xf numFmtId="0" fontId="1" fillId="0" borderId="0" xfId="0" applyFont="1"/>
    <xf numFmtId="0" fontId="17" fillId="0" borderId="0" xfId="1" applyAlignment="1" applyProtection="1"/>
    <xf numFmtId="0" fontId="0" fillId="0" borderId="0" xfId="0" applyFont="1" applyAlignment="1">
      <alignment vertical="center"/>
    </xf>
    <xf numFmtId="4" fontId="3" fillId="2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/>
    <xf numFmtId="2" fontId="19" fillId="0" borderId="0" xfId="0" applyNumberFormat="1" applyFont="1" applyAlignment="1">
      <alignment horizontal="center"/>
    </xf>
    <xf numFmtId="0" fontId="7" fillId="2" borderId="1" xfId="3" applyNumberFormat="1" applyFont="1" applyFill="1" applyBorder="1" applyAlignment="1" applyProtection="1">
      <alignment horizontal="center" vertical="center"/>
    </xf>
    <xf numFmtId="0" fontId="6" fillId="2" borderId="2" xfId="3" applyNumberFormat="1" applyFont="1" applyFill="1" applyBorder="1" applyAlignment="1" applyProtection="1">
      <alignment horizontal="center" vertical="center"/>
    </xf>
    <xf numFmtId="0" fontId="7" fillId="2" borderId="2" xfId="2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left" vertical="center" wrapText="1"/>
    </xf>
    <xf numFmtId="0" fontId="6" fillId="2" borderId="3" xfId="3" applyNumberFormat="1" applyFont="1" applyFill="1" applyBorder="1" applyAlignment="1" applyProtection="1">
      <alignment vertical="center"/>
    </xf>
    <xf numFmtId="0" fontId="2" fillId="2" borderId="4" xfId="3" applyNumberFormat="1" applyFont="1" applyFill="1" applyBorder="1" applyAlignment="1" applyProtection="1">
      <alignment horizontal="center" vertical="center"/>
    </xf>
    <xf numFmtId="0" fontId="6" fillId="2" borderId="5" xfId="3" applyFont="1" applyFill="1" applyBorder="1" applyAlignment="1" applyProtection="1">
      <alignment horizontal="center" vertical="center" wrapText="1"/>
    </xf>
    <xf numFmtId="0" fontId="6" fillId="2" borderId="6" xfId="3" applyNumberFormat="1" applyFont="1" applyFill="1" applyBorder="1" applyAlignment="1" applyProtection="1">
      <alignment horizontal="center" vertical="center"/>
    </xf>
    <xf numFmtId="0" fontId="6" fillId="2" borderId="7" xfId="3" applyNumberFormat="1" applyFont="1" applyFill="1" applyBorder="1" applyAlignment="1" applyProtection="1">
      <alignment horizontal="center" vertical="center"/>
    </xf>
    <xf numFmtId="0" fontId="7" fillId="2" borderId="7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/>
    </xf>
    <xf numFmtId="0" fontId="7" fillId="2" borderId="6" xfId="2" applyFont="1" applyFill="1" applyBorder="1" applyAlignment="1">
      <alignment horizontal="center" vertical="center"/>
    </xf>
    <xf numFmtId="0" fontId="6" fillId="2" borderId="8" xfId="3" applyNumberFormat="1" applyFont="1" applyFill="1" applyBorder="1" applyAlignment="1" applyProtection="1">
      <alignment horizontal="center" vertical="center"/>
    </xf>
    <xf numFmtId="0" fontId="7" fillId="2" borderId="9" xfId="2" applyFont="1" applyFill="1" applyBorder="1" applyAlignment="1">
      <alignment horizontal="left" vertical="center"/>
    </xf>
    <xf numFmtId="0" fontId="7" fillId="2" borderId="9" xfId="2" applyFont="1" applyFill="1" applyBorder="1" applyAlignment="1">
      <alignment horizontal="center" vertical="center"/>
    </xf>
    <xf numFmtId="0" fontId="3" fillId="2" borderId="10" xfId="3" applyNumberFormat="1" applyFont="1" applyFill="1" applyBorder="1" applyAlignment="1" applyProtection="1">
      <alignment horizontal="center" vertical="center"/>
    </xf>
    <xf numFmtId="0" fontId="3" fillId="2" borderId="11" xfId="3" applyNumberFormat="1" applyFont="1" applyFill="1" applyBorder="1" applyAlignment="1" applyProtection="1">
      <alignment horizontal="center" vertical="center"/>
    </xf>
    <xf numFmtId="0" fontId="3" fillId="2" borderId="12" xfId="3" applyNumberFormat="1" applyFont="1" applyFill="1" applyBorder="1" applyAlignment="1" applyProtection="1">
      <alignment horizontal="center" vertical="center"/>
    </xf>
    <xf numFmtId="0" fontId="3" fillId="2" borderId="13" xfId="3" applyNumberFormat="1" applyFont="1" applyFill="1" applyBorder="1" applyAlignment="1" applyProtection="1">
      <alignment vertical="center"/>
    </xf>
    <xf numFmtId="0" fontId="3" fillId="2" borderId="14" xfId="3" applyNumberFormat="1" applyFont="1" applyFill="1" applyBorder="1" applyAlignment="1" applyProtection="1">
      <alignment horizontal="center" vertical="center"/>
    </xf>
    <xf numFmtId="0" fontId="3" fillId="2" borderId="15" xfId="3" applyNumberFormat="1" applyFont="1" applyFill="1" applyBorder="1" applyAlignment="1" applyProtection="1">
      <alignment horizontal="center" vertical="center"/>
    </xf>
    <xf numFmtId="0" fontId="3" fillId="2" borderId="16" xfId="3" applyNumberFormat="1" applyFont="1" applyFill="1" applyBorder="1" applyAlignment="1" applyProtection="1">
      <alignment horizontal="center" vertical="center"/>
    </xf>
    <xf numFmtId="0" fontId="6" fillId="2" borderId="5" xfId="3" applyFont="1" applyFill="1" applyBorder="1" applyAlignment="1" applyProtection="1">
      <alignment vertical="center" wrapText="1"/>
    </xf>
    <xf numFmtId="0" fontId="6" fillId="2" borderId="17" xfId="3" applyNumberFormat="1" applyFont="1" applyFill="1" applyBorder="1" applyAlignment="1" applyProtection="1">
      <alignment vertical="center" wrapText="1"/>
    </xf>
    <xf numFmtId="0" fontId="6" fillId="2" borderId="18" xfId="3" applyNumberFormat="1" applyFont="1" applyFill="1" applyBorder="1" applyAlignment="1" applyProtection="1">
      <alignment vertical="center"/>
    </xf>
    <xf numFmtId="0" fontId="6" fillId="2" borderId="18" xfId="3" applyNumberFormat="1" applyFont="1" applyFill="1" applyBorder="1" applyAlignment="1" applyProtection="1">
      <alignment vertical="center" wrapText="1"/>
    </xf>
    <xf numFmtId="0" fontId="7" fillId="2" borderId="19" xfId="2" applyFont="1" applyFill="1" applyBorder="1" applyAlignment="1">
      <alignment horizontal="center" vertical="center"/>
    </xf>
    <xf numFmtId="0" fontId="7" fillId="2" borderId="20" xfId="2" applyFont="1" applyFill="1" applyBorder="1" applyAlignment="1">
      <alignment horizontal="center" vertical="center"/>
    </xf>
    <xf numFmtId="10" fontId="6" fillId="2" borderId="3" xfId="3" applyNumberFormat="1" applyFont="1" applyFill="1" applyBorder="1" applyAlignment="1" applyProtection="1">
      <alignment vertical="center"/>
    </xf>
    <xf numFmtId="0" fontId="6" fillId="2" borderId="21" xfId="3" applyNumberFormat="1" applyFont="1" applyFill="1" applyBorder="1" applyAlignment="1" applyProtection="1">
      <alignment vertical="center" wrapText="1"/>
    </xf>
    <xf numFmtId="10" fontId="6" fillId="2" borderId="5" xfId="3" applyNumberFormat="1" applyFont="1" applyFill="1" applyBorder="1" applyAlignment="1" applyProtection="1">
      <alignment vertical="center" wrapText="1"/>
    </xf>
    <xf numFmtId="10" fontId="6" fillId="2" borderId="22" xfId="3" applyNumberFormat="1" applyFont="1" applyFill="1" applyBorder="1" applyAlignment="1" applyProtection="1">
      <alignment vertical="center" wrapText="1"/>
    </xf>
    <xf numFmtId="0" fontId="6" fillId="2" borderId="9" xfId="3" applyNumberFormat="1" applyFont="1" applyFill="1" applyBorder="1" applyAlignment="1" applyProtection="1">
      <alignment horizontal="center" vertical="center"/>
    </xf>
    <xf numFmtId="0" fontId="5" fillId="0" borderId="0" xfId="3" applyFill="1" applyAlignment="1">
      <alignment vertical="center"/>
    </xf>
    <xf numFmtId="0" fontId="16" fillId="0" borderId="0" xfId="3" applyFont="1" applyFill="1" applyAlignment="1">
      <alignment vertical="center" wrapText="1"/>
    </xf>
    <xf numFmtId="4" fontId="5" fillId="0" borderId="0" xfId="3" applyNumberFormat="1" applyFill="1" applyAlignment="1">
      <alignment horizontal="center" vertical="center"/>
    </xf>
    <xf numFmtId="4" fontId="5" fillId="0" borderId="0" xfId="3" applyNumberFormat="1" applyFill="1" applyBorder="1" applyAlignment="1">
      <alignment vertical="center"/>
    </xf>
    <xf numFmtId="0" fontId="8" fillId="0" borderId="0" xfId="3" applyFont="1" applyFill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" fillId="0" borderId="0" xfId="0" applyFont="1" applyAlignment="1">
      <alignment horizontal="right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164" fontId="7" fillId="2" borderId="25" xfId="0" applyNumberFormat="1" applyFont="1" applyFill="1" applyBorder="1" applyAlignment="1">
      <alignment horizontal="center"/>
    </xf>
    <xf numFmtId="2" fontId="7" fillId="2" borderId="26" xfId="0" applyNumberFormat="1" applyFont="1" applyFill="1" applyBorder="1" applyAlignment="1">
      <alignment horizontal="center"/>
    </xf>
    <xf numFmtId="2" fontId="7" fillId="2" borderId="27" xfId="0" applyNumberFormat="1" applyFont="1" applyFill="1" applyBorder="1" applyAlignment="1">
      <alignment horizontal="center"/>
    </xf>
    <xf numFmtId="164" fontId="7" fillId="2" borderId="28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7" fillId="2" borderId="19" xfId="0" applyNumberFormat="1" applyFont="1" applyFill="1" applyBorder="1" applyAlignment="1">
      <alignment horizontal="center"/>
    </xf>
    <xf numFmtId="164" fontId="7" fillId="2" borderId="29" xfId="0" applyNumberFormat="1" applyFont="1" applyFill="1" applyBorder="1" applyAlignment="1">
      <alignment horizontal="center"/>
    </xf>
    <xf numFmtId="2" fontId="7" fillId="2" borderId="30" xfId="0" applyNumberFormat="1" applyFont="1" applyFill="1" applyBorder="1" applyAlignment="1">
      <alignment horizontal="center"/>
    </xf>
    <xf numFmtId="2" fontId="7" fillId="2" borderId="31" xfId="0" applyNumberFormat="1" applyFont="1" applyFill="1" applyBorder="1" applyAlignment="1">
      <alignment horizontal="center"/>
    </xf>
    <xf numFmtId="0" fontId="20" fillId="0" borderId="32" xfId="0" applyFont="1" applyBorder="1" applyAlignment="1">
      <alignment horizontal="center" vertical="center"/>
    </xf>
    <xf numFmtId="2" fontId="7" fillId="2" borderId="36" xfId="0" applyNumberFormat="1" applyFont="1" applyFill="1" applyBorder="1" applyAlignment="1">
      <alignment horizontal="center"/>
    </xf>
    <xf numFmtId="2" fontId="7" fillId="2" borderId="79" xfId="0" applyNumberFormat="1" applyFont="1" applyFill="1" applyBorder="1" applyAlignment="1">
      <alignment horizontal="center"/>
    </xf>
    <xf numFmtId="2" fontId="7" fillId="2" borderId="80" xfId="0" applyNumberFormat="1" applyFont="1" applyFill="1" applyBorder="1" applyAlignment="1">
      <alignment horizontal="center"/>
    </xf>
    <xf numFmtId="2" fontId="7" fillId="2" borderId="81" xfId="0" applyNumberFormat="1" applyFont="1" applyFill="1" applyBorder="1" applyAlignment="1">
      <alignment horizontal="center"/>
    </xf>
    <xf numFmtId="2" fontId="7" fillId="2" borderId="82" xfId="0" applyNumberFormat="1" applyFont="1" applyFill="1" applyBorder="1" applyAlignment="1">
      <alignment horizontal="center"/>
    </xf>
    <xf numFmtId="2" fontId="7" fillId="2" borderId="83" xfId="0" applyNumberFormat="1" applyFont="1" applyFill="1" applyBorder="1" applyAlignment="1">
      <alignment horizontal="center"/>
    </xf>
    <xf numFmtId="2" fontId="7" fillId="2" borderId="84" xfId="0" applyNumberFormat="1" applyFont="1" applyFill="1" applyBorder="1" applyAlignment="1">
      <alignment horizontal="center"/>
    </xf>
    <xf numFmtId="0" fontId="5" fillId="2" borderId="0" xfId="3" applyFill="1" applyAlignment="1">
      <alignment vertical="center"/>
    </xf>
    <xf numFmtId="0" fontId="16" fillId="2" borderId="0" xfId="3" applyFont="1" applyFill="1" applyAlignment="1">
      <alignment vertical="center" wrapText="1"/>
    </xf>
    <xf numFmtId="4" fontId="5" fillId="2" borderId="0" xfId="3" applyNumberFormat="1" applyFill="1" applyAlignment="1">
      <alignment horizontal="center" vertical="center"/>
    </xf>
    <xf numFmtId="4" fontId="5" fillId="2" borderId="0" xfId="3" applyNumberFormat="1" applyFill="1" applyBorder="1" applyAlignment="1">
      <alignment vertical="center"/>
    </xf>
    <xf numFmtId="0" fontId="8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20" fillId="2" borderId="37" xfId="0" applyFont="1" applyFill="1" applyBorder="1"/>
    <xf numFmtId="0" fontId="20" fillId="2" borderId="26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/>
    </xf>
    <xf numFmtId="0" fontId="20" fillId="2" borderId="38" xfId="0" applyFont="1" applyFill="1" applyBorder="1" applyAlignment="1">
      <alignment horizontal="center"/>
    </xf>
    <xf numFmtId="0" fontId="20" fillId="2" borderId="39" xfId="0" applyFont="1" applyFill="1" applyBorder="1" applyAlignment="1">
      <alignment horizontal="center"/>
    </xf>
    <xf numFmtId="0" fontId="20" fillId="2" borderId="40" xfId="0" applyFont="1" applyFill="1" applyBorder="1" applyAlignment="1">
      <alignment horizontal="center"/>
    </xf>
    <xf numFmtId="0" fontId="20" fillId="2" borderId="41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165" fontId="12" fillId="2" borderId="0" xfId="0" applyNumberFormat="1" applyFont="1" applyFill="1" applyBorder="1" applyAlignment="1">
      <alignment horizontal="center"/>
    </xf>
    <xf numFmtId="2" fontId="7" fillId="2" borderId="41" xfId="0" applyNumberFormat="1" applyFont="1" applyFill="1" applyBorder="1" applyAlignment="1">
      <alignment horizontal="center"/>
    </xf>
    <xf numFmtId="2" fontId="7" fillId="2" borderId="23" xfId="0" applyNumberFormat="1" applyFont="1" applyFill="1" applyBorder="1" applyAlignment="1">
      <alignment horizontal="center"/>
    </xf>
    <xf numFmtId="2" fontId="7" fillId="2" borderId="24" xfId="0" applyNumberFormat="1" applyFont="1" applyFill="1" applyBorder="1" applyAlignment="1">
      <alignment horizontal="center"/>
    </xf>
    <xf numFmtId="166" fontId="4" fillId="2" borderId="42" xfId="0" applyNumberFormat="1" applyFont="1" applyFill="1" applyBorder="1" applyAlignment="1">
      <alignment horizontal="center"/>
    </xf>
    <xf numFmtId="0" fontId="8" fillId="2" borderId="0" xfId="3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6" fillId="2" borderId="43" xfId="3" applyNumberFormat="1" applyFont="1" applyFill="1" applyBorder="1" applyAlignment="1" applyProtection="1">
      <alignment vertical="center"/>
    </xf>
    <xf numFmtId="0" fontId="6" fillId="2" borderId="44" xfId="3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20" fillId="2" borderId="45" xfId="0" applyFont="1" applyFill="1" applyBorder="1" applyAlignment="1">
      <alignment horizontal="center"/>
    </xf>
    <xf numFmtId="0" fontId="20" fillId="2" borderId="46" xfId="0" applyFont="1" applyFill="1" applyBorder="1" applyAlignment="1">
      <alignment horizontal="center"/>
    </xf>
    <xf numFmtId="164" fontId="7" fillId="0" borderId="47" xfId="0" applyNumberFormat="1" applyFont="1" applyFill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164" fontId="7" fillId="0" borderId="49" xfId="0" applyNumberFormat="1" applyFont="1" applyFill="1" applyBorder="1" applyAlignment="1">
      <alignment horizontal="center"/>
    </xf>
    <xf numFmtId="164" fontId="7" fillId="0" borderId="50" xfId="0" applyNumberFormat="1" applyFont="1" applyFill="1" applyBorder="1" applyAlignment="1">
      <alignment horizontal="center"/>
    </xf>
    <xf numFmtId="164" fontId="7" fillId="0" borderId="51" xfId="0" applyNumberFormat="1" applyFont="1" applyFill="1" applyBorder="1" applyAlignment="1">
      <alignment horizontal="center"/>
    </xf>
    <xf numFmtId="164" fontId="7" fillId="0" borderId="52" xfId="0" applyNumberFormat="1" applyFont="1" applyFill="1" applyBorder="1" applyAlignment="1">
      <alignment horizontal="center"/>
    </xf>
    <xf numFmtId="164" fontId="7" fillId="0" borderId="53" xfId="0" applyNumberFormat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2" fontId="7" fillId="2" borderId="54" xfId="0" applyNumberFormat="1" applyFont="1" applyFill="1" applyBorder="1" applyAlignment="1">
      <alignment horizontal="center"/>
    </xf>
    <xf numFmtId="167" fontId="4" fillId="2" borderId="55" xfId="0" applyNumberFormat="1" applyFont="1" applyFill="1" applyBorder="1" applyAlignment="1">
      <alignment horizontal="center"/>
    </xf>
    <xf numFmtId="4" fontId="7" fillId="2" borderId="34" xfId="0" applyNumberFormat="1" applyFont="1" applyFill="1" applyBorder="1" applyAlignment="1">
      <alignment horizontal="center"/>
    </xf>
    <xf numFmtId="4" fontId="7" fillId="2" borderId="55" xfId="0" applyNumberFormat="1" applyFont="1" applyFill="1" applyBorder="1" applyAlignment="1">
      <alignment horizontal="center"/>
    </xf>
    <xf numFmtId="169" fontId="7" fillId="2" borderId="34" xfId="0" applyNumberFormat="1" applyFont="1" applyFill="1" applyBorder="1" applyAlignment="1">
      <alignment horizontal="center"/>
    </xf>
    <xf numFmtId="169" fontId="7" fillId="2" borderId="35" xfId="0" applyNumberFormat="1" applyFont="1" applyFill="1" applyBorder="1" applyAlignment="1">
      <alignment horizontal="center"/>
    </xf>
    <xf numFmtId="169" fontId="7" fillId="2" borderId="56" xfId="0" applyNumberFormat="1" applyFont="1" applyFill="1" applyBorder="1" applyAlignment="1">
      <alignment horizontal="center"/>
    </xf>
    <xf numFmtId="167" fontId="4" fillId="2" borderId="42" xfId="0" applyNumberFormat="1" applyFont="1" applyFill="1" applyBorder="1" applyAlignment="1">
      <alignment horizontal="center"/>
    </xf>
    <xf numFmtId="168" fontId="7" fillId="2" borderId="42" xfId="0" applyNumberFormat="1" applyFont="1" applyFill="1" applyBorder="1" applyAlignment="1">
      <alignment horizontal="center"/>
    </xf>
    <xf numFmtId="4" fontId="7" fillId="2" borderId="2" xfId="3" applyNumberFormat="1" applyFont="1" applyFill="1" applyBorder="1" applyAlignment="1" applyProtection="1">
      <alignment horizontal="center" vertical="center"/>
    </xf>
    <xf numFmtId="10" fontId="7" fillId="2" borderId="2" xfId="3" applyNumberFormat="1" applyFont="1" applyFill="1" applyBorder="1" applyAlignment="1" applyProtection="1">
      <alignment horizontal="center" vertical="center"/>
    </xf>
    <xf numFmtId="4" fontId="7" fillId="2" borderId="19" xfId="3" applyNumberFormat="1" applyFont="1" applyFill="1" applyBorder="1" applyAlignment="1" applyProtection="1">
      <alignment horizontal="center" vertical="center"/>
    </xf>
    <xf numFmtId="2" fontId="7" fillId="2" borderId="57" xfId="3" applyNumberFormat="1" applyFont="1" applyFill="1" applyBorder="1" applyAlignment="1" applyProtection="1">
      <alignment horizontal="center" vertical="center"/>
    </xf>
    <xf numFmtId="4" fontId="7" fillId="2" borderId="9" xfId="3" applyNumberFormat="1" applyFont="1" applyFill="1" applyBorder="1" applyAlignment="1" applyProtection="1">
      <alignment horizontal="center" vertical="center"/>
    </xf>
    <xf numFmtId="10" fontId="7" fillId="2" borderId="9" xfId="3" applyNumberFormat="1" applyFont="1" applyFill="1" applyBorder="1" applyAlignment="1" applyProtection="1">
      <alignment horizontal="center" vertical="center"/>
    </xf>
    <xf numFmtId="2" fontId="7" fillId="2" borderId="19" xfId="3" applyNumberFormat="1" applyFont="1" applyFill="1" applyBorder="1" applyAlignment="1" applyProtection="1">
      <alignment horizontal="center" vertical="center"/>
    </xf>
    <xf numFmtId="2" fontId="7" fillId="2" borderId="58" xfId="3" applyNumberFormat="1" applyFont="1" applyFill="1" applyBorder="1" applyAlignment="1" applyProtection="1">
      <alignment horizontal="center" vertical="center"/>
    </xf>
    <xf numFmtId="10" fontId="7" fillId="2" borderId="36" xfId="3" applyNumberFormat="1" applyFont="1" applyFill="1" applyBorder="1" applyAlignment="1" applyProtection="1">
      <alignment horizontal="center" vertical="center"/>
    </xf>
    <xf numFmtId="2" fontId="7" fillId="2" borderId="59" xfId="3" applyNumberFormat="1" applyFont="1" applyFill="1" applyBorder="1" applyAlignment="1" applyProtection="1">
      <alignment horizontal="center" vertical="center"/>
    </xf>
    <xf numFmtId="2" fontId="7" fillId="2" borderId="60" xfId="3" applyNumberFormat="1" applyFont="1" applyFill="1" applyBorder="1" applyAlignment="1" applyProtection="1">
      <alignment horizontal="center" vertical="center"/>
    </xf>
    <xf numFmtId="4" fontId="7" fillId="2" borderId="7" xfId="3" applyNumberFormat="1" applyFont="1" applyFill="1" applyBorder="1" applyAlignment="1" applyProtection="1">
      <alignment horizontal="center" vertical="center"/>
    </xf>
    <xf numFmtId="4" fontId="7" fillId="2" borderId="36" xfId="3" applyNumberFormat="1" applyFont="1" applyFill="1" applyBorder="1" applyAlignment="1" applyProtection="1">
      <alignment horizontal="center" vertical="center"/>
    </xf>
    <xf numFmtId="2" fontId="7" fillId="2" borderId="9" xfId="2" applyNumberFormat="1" applyFont="1" applyFill="1" applyBorder="1" applyAlignment="1">
      <alignment horizontal="center" vertical="center"/>
    </xf>
    <xf numFmtId="2" fontId="7" fillId="2" borderId="9" xfId="3" applyNumberFormat="1" applyFont="1" applyFill="1" applyBorder="1" applyAlignment="1" applyProtection="1">
      <alignment horizontal="center" vertical="center"/>
    </xf>
    <xf numFmtId="4" fontId="7" fillId="2" borderId="57" xfId="3" applyNumberFormat="1" applyFont="1" applyFill="1" applyBorder="1" applyAlignment="1" applyProtection="1">
      <alignment horizontal="center" vertical="center"/>
    </xf>
    <xf numFmtId="4" fontId="7" fillId="2" borderId="58" xfId="3" applyNumberFormat="1" applyFont="1" applyFill="1" applyBorder="1" applyAlignment="1" applyProtection="1">
      <alignment horizontal="center" vertical="center"/>
    </xf>
    <xf numFmtId="4" fontId="6" fillId="2" borderId="17" xfId="3" applyNumberFormat="1" applyFont="1" applyFill="1" applyBorder="1" applyAlignment="1" applyProtection="1">
      <alignment vertical="center" wrapText="1"/>
    </xf>
    <xf numFmtId="4" fontId="6" fillId="2" borderId="22" xfId="3" applyNumberFormat="1" applyFont="1" applyFill="1" applyBorder="1" applyAlignment="1" applyProtection="1">
      <alignment vertical="center" wrapText="1"/>
    </xf>
    <xf numFmtId="4" fontId="7" fillId="2" borderId="60" xfId="3" applyNumberFormat="1" applyFont="1" applyFill="1" applyBorder="1" applyAlignment="1" applyProtection="1">
      <alignment horizontal="center" vertical="center"/>
    </xf>
    <xf numFmtId="4" fontId="6" fillId="2" borderId="21" xfId="3" applyNumberFormat="1" applyFont="1" applyFill="1" applyBorder="1" applyAlignment="1" applyProtection="1">
      <alignment vertical="center" wrapText="1"/>
    </xf>
    <xf numFmtId="2" fontId="7" fillId="2" borderId="2" xfId="3" applyNumberFormat="1" applyFont="1" applyFill="1" applyBorder="1" applyAlignment="1" applyProtection="1">
      <alignment horizontal="center" vertical="center"/>
    </xf>
    <xf numFmtId="4" fontId="6" fillId="2" borderId="3" xfId="3" applyNumberFormat="1" applyFont="1" applyFill="1" applyBorder="1" applyAlignment="1" applyProtection="1">
      <alignment vertical="center"/>
    </xf>
    <xf numFmtId="4" fontId="6" fillId="2" borderId="5" xfId="3" applyNumberFormat="1" applyFont="1" applyFill="1" applyBorder="1" applyAlignment="1" applyProtection="1">
      <alignment vertical="center" wrapText="1"/>
    </xf>
    <xf numFmtId="2" fontId="7" fillId="2" borderId="6" xfId="3" applyNumberFormat="1" applyFont="1" applyFill="1" applyBorder="1" applyAlignment="1" applyProtection="1">
      <alignment horizontal="center" vertical="center"/>
    </xf>
    <xf numFmtId="4" fontId="7" fillId="0" borderId="9" xfId="3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Fill="1" applyBorder="1" applyAlignment="1" applyProtection="1">
      <alignment horizontal="center" vertical="center"/>
    </xf>
    <xf numFmtId="2" fontId="7" fillId="0" borderId="19" xfId="3" applyNumberFormat="1" applyFont="1" applyFill="1" applyBorder="1" applyAlignment="1" applyProtection="1">
      <alignment horizontal="center" vertical="center"/>
    </xf>
    <xf numFmtId="4" fontId="7" fillId="0" borderId="58" xfId="3" applyNumberFormat="1" applyFont="1" applyFill="1" applyBorder="1" applyAlignment="1" applyProtection="1">
      <alignment horizontal="center" vertical="center"/>
    </xf>
    <xf numFmtId="2" fontId="7" fillId="2" borderId="49" xfId="0" applyNumberFormat="1" applyFont="1" applyFill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2" fontId="7" fillId="2" borderId="53" xfId="0" applyNumberFormat="1" applyFont="1" applyFill="1" applyBorder="1" applyAlignment="1">
      <alignment horizontal="center"/>
    </xf>
    <xf numFmtId="0" fontId="8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20" fillId="2" borderId="32" xfId="0" applyFont="1" applyFill="1" applyBorder="1" applyAlignment="1">
      <alignment horizontal="center" vertical="center"/>
    </xf>
    <xf numFmtId="2" fontId="20" fillId="2" borderId="38" xfId="0" applyNumberFormat="1" applyFont="1" applyFill="1" applyBorder="1" applyAlignment="1">
      <alignment horizontal="center"/>
    </xf>
    <xf numFmtId="2" fontId="20" fillId="2" borderId="39" xfId="0" applyNumberFormat="1" applyFont="1" applyFill="1" applyBorder="1" applyAlignment="1">
      <alignment horizontal="center"/>
    </xf>
    <xf numFmtId="164" fontId="7" fillId="2" borderId="77" xfId="0" applyNumberFormat="1" applyFon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20" fillId="2" borderId="40" xfId="0" applyNumberFormat="1" applyFont="1" applyFill="1" applyBorder="1" applyAlignment="1">
      <alignment horizontal="center"/>
    </xf>
    <xf numFmtId="166" fontId="4" fillId="2" borderId="55" xfId="0" applyNumberFormat="1" applyFont="1" applyFill="1" applyBorder="1" applyAlignment="1">
      <alignment horizontal="center"/>
    </xf>
    <xf numFmtId="2" fontId="20" fillId="2" borderId="85" xfId="0" applyNumberFormat="1" applyFont="1" applyFill="1" applyBorder="1" applyAlignment="1">
      <alignment horizontal="center"/>
    </xf>
    <xf numFmtId="2" fontId="20" fillId="2" borderId="86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left" wrapText="1"/>
    </xf>
    <xf numFmtId="0" fontId="22" fillId="2" borderId="42" xfId="0" applyFont="1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165" fontId="4" fillId="2" borderId="55" xfId="0" applyNumberFormat="1" applyFont="1" applyFill="1" applyBorder="1" applyAlignment="1">
      <alignment horizontal="center"/>
    </xf>
    <xf numFmtId="165" fontId="4" fillId="2" borderId="42" xfId="0" applyNumberFormat="1" applyFont="1" applyFill="1" applyBorder="1" applyAlignment="1">
      <alignment horizontal="center"/>
    </xf>
    <xf numFmtId="0" fontId="0" fillId="2" borderId="0" xfId="0" applyFill="1" applyBorder="1"/>
    <xf numFmtId="0" fontId="20" fillId="2" borderId="78" xfId="0" applyFont="1" applyFill="1" applyBorder="1"/>
    <xf numFmtId="0" fontId="8" fillId="2" borderId="0" xfId="3" applyFont="1" applyFill="1" applyAlignment="1">
      <alignment horizontal="left" vertical="center"/>
    </xf>
    <xf numFmtId="0" fontId="13" fillId="2" borderId="0" xfId="0" applyFont="1" applyFill="1" applyAlignment="1">
      <alignment horizontal="left" wrapText="1"/>
    </xf>
    <xf numFmtId="0" fontId="3" fillId="2" borderId="75" xfId="3" applyNumberFormat="1" applyFont="1" applyFill="1" applyBorder="1" applyAlignment="1" applyProtection="1">
      <alignment vertical="center"/>
    </xf>
    <xf numFmtId="0" fontId="6" fillId="2" borderId="87" xfId="3" applyNumberFormat="1" applyFont="1" applyFill="1" applyBorder="1" applyAlignment="1" applyProtection="1">
      <alignment vertical="center"/>
    </xf>
    <xf numFmtId="10" fontId="6" fillId="2" borderId="87" xfId="3" applyNumberFormat="1" applyFont="1" applyFill="1" applyBorder="1" applyAlignment="1" applyProtection="1">
      <alignment vertical="center"/>
    </xf>
    <xf numFmtId="4" fontId="6" fillId="2" borderId="88" xfId="3" applyNumberFormat="1" applyFont="1" applyFill="1" applyBorder="1" applyAlignment="1" applyProtection="1">
      <alignment vertical="center" wrapText="1"/>
    </xf>
    <xf numFmtId="0" fontId="8" fillId="2" borderId="0" xfId="3" applyFont="1" applyFill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2" fontId="7" fillId="2" borderId="89" xfId="0" applyNumberFormat="1" applyFont="1" applyFill="1" applyBorder="1" applyAlignment="1">
      <alignment horizontal="center"/>
    </xf>
    <xf numFmtId="2" fontId="7" fillId="2" borderId="90" xfId="0" applyNumberFormat="1" applyFont="1" applyFill="1" applyBorder="1" applyAlignment="1">
      <alignment horizontal="center"/>
    </xf>
    <xf numFmtId="2" fontId="7" fillId="2" borderId="91" xfId="0" applyNumberFormat="1" applyFont="1" applyFill="1" applyBorder="1" applyAlignment="1">
      <alignment horizontal="center"/>
    </xf>
    <xf numFmtId="2" fontId="20" fillId="2" borderId="92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left" wrapText="1"/>
    </xf>
    <xf numFmtId="166" fontId="4" fillId="2" borderId="0" xfId="0" applyNumberFormat="1" applyFont="1" applyFill="1" applyBorder="1" applyAlignment="1">
      <alignment horizontal="center"/>
    </xf>
    <xf numFmtId="166" fontId="4" fillId="2" borderId="98" xfId="0" applyNumberFormat="1" applyFont="1" applyFill="1" applyBorder="1" applyAlignment="1">
      <alignment horizontal="center"/>
    </xf>
    <xf numFmtId="0" fontId="23" fillId="2" borderId="41" xfId="0" applyFont="1" applyFill="1" applyBorder="1" applyAlignment="1">
      <alignment horizontal="center"/>
    </xf>
    <xf numFmtId="0" fontId="23" fillId="2" borderId="32" xfId="0" applyFont="1" applyFill="1" applyBorder="1"/>
    <xf numFmtId="0" fontId="20" fillId="2" borderId="96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2" borderId="67" xfId="3" applyFont="1" applyFill="1" applyBorder="1" applyAlignment="1" applyProtection="1">
      <alignment horizontal="center" vertical="center" textRotation="90" wrapText="1"/>
    </xf>
    <xf numFmtId="0" fontId="6" fillId="2" borderId="68" xfId="3" applyFont="1" applyFill="1" applyBorder="1" applyAlignment="1" applyProtection="1">
      <alignment horizontal="center" vertical="center" textRotation="90" wrapText="1"/>
    </xf>
    <xf numFmtId="0" fontId="6" fillId="2" borderId="69" xfId="3" applyFont="1" applyFill="1" applyBorder="1" applyAlignment="1" applyProtection="1">
      <alignment horizontal="center" vertical="center" textRotation="90" wrapText="1"/>
    </xf>
    <xf numFmtId="0" fontId="6" fillId="2" borderId="70" xfId="3" applyFont="1" applyFill="1" applyBorder="1" applyAlignment="1" applyProtection="1">
      <alignment horizontal="center" vertical="center" textRotation="90" wrapText="1"/>
    </xf>
    <xf numFmtId="0" fontId="6" fillId="2" borderId="69" xfId="3" applyFont="1" applyFill="1" applyBorder="1" applyAlignment="1" applyProtection="1">
      <alignment horizontal="center" vertical="center" wrapText="1"/>
    </xf>
    <xf numFmtId="0" fontId="6" fillId="2" borderId="70" xfId="3" applyFont="1" applyFill="1" applyBorder="1" applyAlignment="1" applyProtection="1">
      <alignment horizontal="center" vertical="center" wrapText="1"/>
    </xf>
    <xf numFmtId="0" fontId="6" fillId="2" borderId="69" xfId="3" applyFont="1" applyFill="1" applyBorder="1" applyAlignment="1" applyProtection="1">
      <alignment horizontal="center" vertical="center"/>
    </xf>
    <xf numFmtId="0" fontId="6" fillId="2" borderId="70" xfId="3" applyFont="1" applyFill="1" applyBorder="1" applyAlignment="1" applyProtection="1">
      <alignment horizontal="center" vertical="center"/>
    </xf>
    <xf numFmtId="4" fontId="6" fillId="2" borderId="71" xfId="3" applyNumberFormat="1" applyFont="1" applyFill="1" applyBorder="1" applyAlignment="1" applyProtection="1">
      <alignment horizontal="center" vertical="center"/>
    </xf>
    <xf numFmtId="4" fontId="6" fillId="2" borderId="72" xfId="3" applyNumberFormat="1" applyFont="1" applyFill="1" applyBorder="1" applyAlignment="1" applyProtection="1">
      <alignment horizontal="center" vertical="center"/>
    </xf>
    <xf numFmtId="4" fontId="6" fillId="2" borderId="73" xfId="3" applyNumberFormat="1" applyFont="1" applyFill="1" applyBorder="1" applyAlignment="1" applyProtection="1">
      <alignment horizontal="center" vertical="center" wrapText="1"/>
    </xf>
    <xf numFmtId="4" fontId="6" fillId="2" borderId="74" xfId="3" applyNumberFormat="1" applyFont="1" applyFill="1" applyBorder="1" applyAlignment="1" applyProtection="1">
      <alignment horizontal="center" vertical="center" wrapText="1"/>
    </xf>
    <xf numFmtId="4" fontId="6" fillId="2" borderId="75" xfId="3" applyNumberFormat="1" applyFont="1" applyFill="1" applyBorder="1" applyAlignment="1" applyProtection="1">
      <alignment horizontal="center" vertical="center" wrapText="1"/>
    </xf>
    <xf numFmtId="4" fontId="6" fillId="2" borderId="76" xfId="3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7" fillId="2" borderId="50" xfId="0" applyNumberFormat="1" applyFont="1" applyFill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2" fontId="7" fillId="2" borderId="52" xfId="0" applyNumberFormat="1" applyFont="1" applyFill="1" applyBorder="1" applyAlignment="1">
      <alignment horizontal="center"/>
    </xf>
    <xf numFmtId="2" fontId="7" fillId="2" borderId="53" xfId="0" applyNumberFormat="1" applyFont="1" applyFill="1" applyBorder="1" applyAlignment="1">
      <alignment horizontal="center"/>
    </xf>
    <xf numFmtId="0" fontId="8" fillId="0" borderId="0" xfId="3" applyFont="1" applyFill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0" fillId="0" borderId="61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2" fontId="7" fillId="2" borderId="47" xfId="0" applyNumberFormat="1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2" fontId="7" fillId="2" borderId="61" xfId="0" applyNumberFormat="1" applyFont="1" applyFill="1" applyBorder="1" applyAlignment="1">
      <alignment horizontal="center"/>
    </xf>
    <xf numFmtId="2" fontId="7" fillId="2" borderId="33" xfId="0" applyNumberFormat="1" applyFont="1" applyFill="1" applyBorder="1" applyAlignment="1">
      <alignment horizontal="center"/>
    </xf>
    <xf numFmtId="2" fontId="7" fillId="2" borderId="62" xfId="0" applyNumberFormat="1" applyFont="1" applyFill="1" applyBorder="1" applyAlignment="1">
      <alignment horizontal="center"/>
    </xf>
    <xf numFmtId="2" fontId="7" fillId="2" borderId="63" xfId="0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center" wrapText="1"/>
    </xf>
    <xf numFmtId="170" fontId="20" fillId="2" borderId="29" xfId="0" applyNumberFormat="1" applyFont="1" applyFill="1" applyBorder="1" applyAlignment="1">
      <alignment horizontal="center" vertical="center"/>
    </xf>
    <xf numFmtId="170" fontId="20" fillId="2" borderId="30" xfId="0" applyNumberFormat="1" applyFont="1" applyFill="1" applyBorder="1" applyAlignment="1">
      <alignment horizontal="center" vertical="center"/>
    </xf>
    <xf numFmtId="166" fontId="4" fillId="2" borderId="41" xfId="0" applyNumberFormat="1" applyFont="1" applyFill="1" applyBorder="1" applyAlignment="1">
      <alignment horizontal="center"/>
    </xf>
    <xf numFmtId="166" fontId="4" fillId="2" borderId="32" xfId="0" applyNumberFormat="1" applyFont="1" applyFill="1" applyBorder="1" applyAlignment="1">
      <alignment horizontal="center"/>
    </xf>
    <xf numFmtId="170" fontId="20" fillId="2" borderId="28" xfId="0" applyNumberFormat="1" applyFont="1" applyFill="1" applyBorder="1" applyAlignment="1">
      <alignment horizontal="center" vertical="center"/>
    </xf>
    <xf numFmtId="170" fontId="20" fillId="2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20" fillId="0" borderId="93" xfId="0" applyFont="1" applyBorder="1" applyAlignment="1">
      <alignment horizontal="center"/>
    </xf>
    <xf numFmtId="0" fontId="20" fillId="2" borderId="6" xfId="0" applyFont="1" applyFill="1" applyBorder="1" applyAlignment="1">
      <alignment horizontal="center" vertical="center"/>
    </xf>
    <xf numFmtId="0" fontId="20" fillId="2" borderId="95" xfId="0" applyFont="1" applyFill="1" applyBorder="1" applyAlignment="1">
      <alignment horizontal="center" vertical="center"/>
    </xf>
    <xf numFmtId="0" fontId="8" fillId="2" borderId="0" xfId="3" applyFont="1" applyFill="1" applyAlignment="1">
      <alignment horizontal="left" vertical="center" wrapText="1"/>
    </xf>
    <xf numFmtId="0" fontId="13" fillId="2" borderId="0" xfId="0" applyFont="1" applyFill="1" applyAlignment="1">
      <alignment horizontal="left" wrapText="1"/>
    </xf>
    <xf numFmtId="0" fontId="23" fillId="2" borderId="23" xfId="0" applyFont="1" applyFill="1" applyBorder="1" applyAlignment="1">
      <alignment horizontal="center"/>
    </xf>
    <xf numFmtId="0" fontId="23" fillId="2" borderId="32" xfId="0" applyFont="1" applyFill="1" applyBorder="1" applyAlignment="1">
      <alignment horizontal="center"/>
    </xf>
    <xf numFmtId="0" fontId="23" fillId="2" borderId="41" xfId="0" applyFont="1" applyFill="1" applyBorder="1" applyAlignment="1">
      <alignment horizontal="center"/>
    </xf>
    <xf numFmtId="170" fontId="20" fillId="2" borderId="94" xfId="0" applyNumberFormat="1" applyFont="1" applyFill="1" applyBorder="1" applyAlignment="1">
      <alignment horizontal="center" vertical="center"/>
    </xf>
    <xf numFmtId="170" fontId="20" fillId="2" borderId="6" xfId="0" applyNumberFormat="1" applyFont="1" applyFill="1" applyBorder="1" applyAlignment="1">
      <alignment horizontal="center" vertical="center"/>
    </xf>
    <xf numFmtId="0" fontId="20" fillId="2" borderId="97" xfId="0" applyFont="1" applyFill="1" applyBorder="1" applyAlignment="1">
      <alignment horizontal="center"/>
    </xf>
    <xf numFmtId="0" fontId="21" fillId="2" borderId="64" xfId="0" applyFont="1" applyFill="1" applyBorder="1" applyAlignment="1">
      <alignment horizontal="center" wrapText="1"/>
    </xf>
    <xf numFmtId="0" fontId="20" fillId="2" borderId="61" xfId="0" applyFont="1" applyFill="1" applyBorder="1" applyAlignment="1">
      <alignment horizontal="center" vertical="center"/>
    </xf>
    <xf numFmtId="0" fontId="20" fillId="2" borderId="65" xfId="0" applyFont="1" applyFill="1" applyBorder="1" applyAlignment="1">
      <alignment horizontal="center" vertical="center"/>
    </xf>
    <xf numFmtId="0" fontId="20" fillId="2" borderId="6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21" fillId="0" borderId="0" xfId="0" applyFont="1" applyAlignment="1">
      <alignment horizontal="center" wrapText="1"/>
    </xf>
  </cellXfs>
  <cellStyles count="4">
    <cellStyle name="Hipervínculo" xfId="1" builtinId="8"/>
    <cellStyle name="Normal" xfId="0" builtinId="0"/>
    <cellStyle name="Normal_Cantidades de obras" xfId="2"/>
    <cellStyle name="Normal_FACTOR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I25"/>
  <sheetViews>
    <sheetView tabSelected="1" view="pageBreakPreview" zoomScaleNormal="100" zoomScaleSheetLayoutView="100" workbookViewId="0">
      <selection activeCell="K2" sqref="K2"/>
    </sheetView>
  </sheetViews>
  <sheetFormatPr baseColWidth="10" defaultRowHeight="15"/>
  <cols>
    <col min="1" max="1" width="1.5703125" customWidth="1"/>
    <col min="2" max="2" width="4" customWidth="1"/>
    <col min="3" max="3" width="4.42578125" customWidth="1"/>
    <col min="4" max="4" width="39" customWidth="1"/>
    <col min="5" max="5" width="5" customWidth="1"/>
    <col min="6" max="6" width="9.140625" bestFit="1" customWidth="1"/>
    <col min="7" max="7" width="9.42578125" customWidth="1"/>
    <col min="8" max="8" width="10.85546875" customWidth="1"/>
  </cols>
  <sheetData>
    <row r="1" spans="1:9" ht="7.5" customHeight="1">
      <c r="A1" s="83"/>
      <c r="B1" s="83"/>
      <c r="C1" s="83"/>
      <c r="D1" s="83"/>
      <c r="E1" s="83"/>
      <c r="F1" s="83"/>
      <c r="G1" s="83"/>
      <c r="H1" s="83"/>
      <c r="I1" s="83"/>
    </row>
    <row r="2" spans="1:9" ht="50.25" customHeight="1">
      <c r="A2" s="83"/>
      <c r="B2" s="195" t="s">
        <v>89</v>
      </c>
      <c r="C2" s="195"/>
      <c r="D2" s="195"/>
      <c r="E2" s="195"/>
      <c r="F2" s="195"/>
      <c r="G2" s="195"/>
      <c r="H2" s="195"/>
      <c r="I2" s="195"/>
    </row>
    <row r="3" spans="1:9" ht="16.5" customHeight="1">
      <c r="A3" s="83"/>
      <c r="B3" s="99"/>
      <c r="C3" s="99"/>
      <c r="D3" s="99"/>
      <c r="E3" s="99"/>
      <c r="F3" s="99"/>
      <c r="G3" s="99"/>
      <c r="H3" s="99"/>
      <c r="I3" s="99"/>
    </row>
    <row r="4" spans="1:9" ht="16.5" customHeight="1">
      <c r="A4" s="83"/>
      <c r="B4" s="99"/>
      <c r="C4" s="99"/>
      <c r="D4" s="99"/>
      <c r="E4" s="99"/>
      <c r="F4" s="99"/>
      <c r="G4" s="99"/>
      <c r="H4" s="99"/>
      <c r="I4" s="99"/>
    </row>
    <row r="5" spans="1:9" ht="28.5" customHeight="1">
      <c r="A5" s="83"/>
      <c r="B5" s="83"/>
      <c r="C5" s="196" t="s">
        <v>83</v>
      </c>
      <c r="D5" s="196"/>
      <c r="E5" s="196"/>
      <c r="F5" s="196"/>
      <c r="G5" s="196"/>
      <c r="H5" s="196"/>
      <c r="I5" s="196"/>
    </row>
    <row r="6" spans="1:9" ht="16.5" thickBot="1">
      <c r="A6" s="83"/>
      <c r="B6" s="83"/>
      <c r="C6" s="99"/>
      <c r="D6" s="99"/>
      <c r="E6" s="99"/>
      <c r="F6" s="99"/>
      <c r="G6" s="99"/>
      <c r="H6" s="99"/>
      <c r="I6" s="99"/>
    </row>
    <row r="7" spans="1:9" ht="15" customHeight="1" thickTop="1" thickBot="1">
      <c r="A7" s="83"/>
      <c r="B7" s="197" t="s">
        <v>9</v>
      </c>
      <c r="C7" s="199" t="s">
        <v>10</v>
      </c>
      <c r="D7" s="201" t="s">
        <v>11</v>
      </c>
      <c r="E7" s="203" t="s">
        <v>12</v>
      </c>
      <c r="F7" s="205" t="s">
        <v>13</v>
      </c>
      <c r="G7" s="207" t="s">
        <v>38</v>
      </c>
      <c r="H7" s="209" t="s">
        <v>35</v>
      </c>
      <c r="I7" s="207" t="s">
        <v>36</v>
      </c>
    </row>
    <row r="8" spans="1:9" ht="21" customHeight="1" thickBot="1">
      <c r="A8" s="83"/>
      <c r="B8" s="198"/>
      <c r="C8" s="200"/>
      <c r="D8" s="202"/>
      <c r="E8" s="204"/>
      <c r="F8" s="206"/>
      <c r="G8" s="208"/>
      <c r="H8" s="210"/>
      <c r="I8" s="208"/>
    </row>
    <row r="9" spans="1:9" ht="18" customHeight="1" thickTop="1" thickBot="1">
      <c r="A9" s="83"/>
      <c r="B9" s="100"/>
      <c r="C9" s="101"/>
      <c r="D9" s="101"/>
      <c r="E9" s="101"/>
      <c r="F9" s="36"/>
      <c r="G9" s="37"/>
      <c r="H9" s="36"/>
      <c r="I9" s="35"/>
    </row>
    <row r="10" spans="1:9" ht="18" customHeight="1" thickTop="1">
      <c r="A10" s="83"/>
      <c r="B10" s="27">
        <v>1</v>
      </c>
      <c r="C10" s="10"/>
      <c r="D10" s="17" t="s">
        <v>14</v>
      </c>
      <c r="E10" s="34"/>
      <c r="F10" s="34"/>
      <c r="G10" s="42"/>
      <c r="H10" s="34"/>
      <c r="I10" s="43"/>
    </row>
    <row r="11" spans="1:9" ht="18" customHeight="1">
      <c r="A11" s="83"/>
      <c r="B11" s="28"/>
      <c r="C11" s="11" t="s">
        <v>15</v>
      </c>
      <c r="D11" s="12" t="s">
        <v>16</v>
      </c>
      <c r="E11" s="38" t="s">
        <v>17</v>
      </c>
      <c r="F11" s="123">
        <f>+'Cómputo Margen Arg Pte'!F11+'Cómputo Terraplén RP54'!F11+'Cómputo Margen Arg Meandros'!F11</f>
        <v>5.0275018400000002</v>
      </c>
      <c r="G11" s="124">
        <v>0.1</v>
      </c>
      <c r="H11" s="125">
        <f>F11*G11</f>
        <v>0.50275018400000004</v>
      </c>
      <c r="I11" s="138">
        <f>F11+H11</f>
        <v>5.5302520240000002</v>
      </c>
    </row>
    <row r="12" spans="1:9" ht="28.5" customHeight="1" thickBot="1">
      <c r="A12" s="83"/>
      <c r="B12" s="29"/>
      <c r="C12" s="11">
        <v>1.2</v>
      </c>
      <c r="D12" s="14" t="s">
        <v>19</v>
      </c>
      <c r="E12" s="39" t="s">
        <v>18</v>
      </c>
      <c r="F12" s="148">
        <f>+'Cómputo Margen Arg Pte'!F12+'Cómputo Terraplén RP54'!F12+'Cómputo Margen Arg Meandros'!F12</f>
        <v>15791.824500000001</v>
      </c>
      <c r="G12" s="149">
        <v>0.1</v>
      </c>
      <c r="H12" s="150">
        <f>F12*G12</f>
        <v>1579.1824500000002</v>
      </c>
      <c r="I12" s="151">
        <f>F12+H12</f>
        <v>17371.006950000003</v>
      </c>
    </row>
    <row r="13" spans="1:9" ht="18" customHeight="1" thickTop="1" thickBot="1">
      <c r="A13" s="83"/>
      <c r="B13" s="177"/>
      <c r="C13" s="178"/>
      <c r="D13" s="178"/>
      <c r="E13" s="178"/>
      <c r="F13" s="178"/>
      <c r="G13" s="179"/>
      <c r="H13" s="178"/>
      <c r="I13" s="180"/>
    </row>
    <row r="14" spans="1:9" ht="18" customHeight="1" thickTop="1">
      <c r="A14" s="83"/>
      <c r="B14" s="27">
        <v>2</v>
      </c>
      <c r="C14" s="16"/>
      <c r="D14" s="17" t="s">
        <v>20</v>
      </c>
      <c r="E14" s="34"/>
      <c r="F14" s="34"/>
      <c r="G14" s="42"/>
      <c r="H14" s="34"/>
      <c r="I14" s="141"/>
    </row>
    <row r="15" spans="1:9" ht="18" customHeight="1">
      <c r="A15" s="83"/>
      <c r="B15" s="28"/>
      <c r="C15" s="18" t="s">
        <v>21</v>
      </c>
      <c r="D15" s="12" t="s">
        <v>80</v>
      </c>
      <c r="E15" s="13" t="s">
        <v>18</v>
      </c>
      <c r="F15" s="123">
        <f>+'Cómputo Margen Arg Pte'!F15+'Cómputo Terraplén RP54'!F15+'Cómputo Margen Arg Meandros'!F15</f>
        <v>333.59000000000003</v>
      </c>
      <c r="G15" s="124">
        <v>0.1</v>
      </c>
      <c r="H15" s="129">
        <f t="shared" ref="H15:H19" si="0">F15*G15</f>
        <v>33.359000000000002</v>
      </c>
      <c r="I15" s="138">
        <f t="shared" ref="I15:I19" si="1">F15+H15</f>
        <v>366.94900000000001</v>
      </c>
    </row>
    <row r="16" spans="1:9" ht="27" customHeight="1">
      <c r="A16" s="83"/>
      <c r="B16" s="28"/>
      <c r="C16" s="18" t="s">
        <v>22</v>
      </c>
      <c r="D16" s="14" t="s">
        <v>37</v>
      </c>
      <c r="E16" s="13" t="s">
        <v>23</v>
      </c>
      <c r="F16" s="123">
        <f>+'Cómputo Margen Arg Pte'!F16+'Cómputo Terraplén RP54'!F16+'Cómputo Margen Arg Meandros'!F16</f>
        <v>11839.381600000001</v>
      </c>
      <c r="G16" s="124">
        <v>0.05</v>
      </c>
      <c r="H16" s="129">
        <f t="shared" si="0"/>
        <v>591.96908000000008</v>
      </c>
      <c r="I16" s="138">
        <f t="shared" si="1"/>
        <v>12431.350680000001</v>
      </c>
    </row>
    <row r="17" spans="1:9" ht="18" customHeight="1">
      <c r="A17" s="83"/>
      <c r="B17" s="28"/>
      <c r="C17" s="18" t="s">
        <v>24</v>
      </c>
      <c r="D17" s="12" t="s">
        <v>25</v>
      </c>
      <c r="E17" s="13" t="s">
        <v>23</v>
      </c>
      <c r="F17" s="123">
        <f>+'Cómputo Margen Arg Pte'!F17+'Cómputo Terraplén RP54'!F17+'Cómputo Margen Arg Meandros'!F17</f>
        <v>5220</v>
      </c>
      <c r="G17" s="124">
        <v>0.05</v>
      </c>
      <c r="H17" s="129">
        <f t="shared" si="0"/>
        <v>261</v>
      </c>
      <c r="I17" s="138">
        <f t="shared" si="1"/>
        <v>5481</v>
      </c>
    </row>
    <row r="18" spans="1:9" ht="18" customHeight="1">
      <c r="A18" s="83"/>
      <c r="B18" s="28"/>
      <c r="C18" s="18">
        <v>2.4</v>
      </c>
      <c r="D18" s="12" t="s">
        <v>81</v>
      </c>
      <c r="E18" s="13" t="s">
        <v>18</v>
      </c>
      <c r="F18" s="135">
        <f>+'Cómputo Margen Arg Pte'!F18+'Cómputo Terraplén RP54'!F18+'Cómputo Margen Arg Meandros'!F18</f>
        <v>346.5</v>
      </c>
      <c r="G18" s="131">
        <v>0.05</v>
      </c>
      <c r="H18" s="129">
        <f t="shared" si="0"/>
        <v>17.324999999999999</v>
      </c>
      <c r="I18" s="138">
        <f t="shared" si="1"/>
        <v>363.82499999999999</v>
      </c>
    </row>
    <row r="19" spans="1:9" ht="18" customHeight="1" thickBot="1">
      <c r="A19" s="83"/>
      <c r="B19" s="33"/>
      <c r="C19" s="44">
        <v>2.5</v>
      </c>
      <c r="D19" s="25" t="s">
        <v>82</v>
      </c>
      <c r="E19" s="26" t="s">
        <v>18</v>
      </c>
      <c r="F19" s="137">
        <f>+'Cómputo Margen Arg Pte'!F19+'Cómputo Terraplén RP54'!F19+'Cómputo Margen Arg Meandros'!F19</f>
        <v>1272.1499999999999</v>
      </c>
      <c r="G19" s="128">
        <v>0.05</v>
      </c>
      <c r="H19" s="132">
        <f t="shared" si="0"/>
        <v>63.607499999999995</v>
      </c>
      <c r="I19" s="142">
        <f t="shared" si="1"/>
        <v>1335.7574999999999</v>
      </c>
    </row>
    <row r="20" spans="1:9" ht="18" customHeight="1" thickTop="1" thickBot="1">
      <c r="A20" s="83"/>
      <c r="B20" s="31"/>
      <c r="C20" s="19"/>
      <c r="D20" s="20"/>
      <c r="E20" s="21"/>
      <c r="F20" s="134"/>
      <c r="G20" s="134"/>
      <c r="H20" s="134"/>
      <c r="I20" s="143"/>
    </row>
    <row r="21" spans="1:9" ht="18" customHeight="1" thickTop="1">
      <c r="A21" s="83"/>
      <c r="B21" s="27">
        <v>3</v>
      </c>
      <c r="C21" s="16"/>
      <c r="D21" s="17" t="s">
        <v>26</v>
      </c>
      <c r="E21" s="34"/>
      <c r="F21" s="34"/>
      <c r="G21" s="42"/>
      <c r="H21" s="34"/>
      <c r="I21" s="141"/>
    </row>
    <row r="22" spans="1:9" ht="18" customHeight="1">
      <c r="A22" s="83"/>
      <c r="B22" s="32"/>
      <c r="C22" s="18" t="s">
        <v>27</v>
      </c>
      <c r="D22" s="22" t="s">
        <v>28</v>
      </c>
      <c r="E22" s="23" t="s">
        <v>29</v>
      </c>
      <c r="F22" s="147">
        <f>+'Cómputo Margen Arg Pte'!F22+'Cómputo Terraplén RP54'!F22+'Cómputo Margen Arg Meandros'!F22</f>
        <v>3</v>
      </c>
      <c r="G22" s="124">
        <v>0</v>
      </c>
      <c r="H22" s="129">
        <f>F1*+G22</f>
        <v>0</v>
      </c>
      <c r="I22" s="138">
        <f>F22+H22</f>
        <v>3</v>
      </c>
    </row>
    <row r="23" spans="1:9" ht="18" customHeight="1">
      <c r="A23" s="83"/>
      <c r="B23" s="28"/>
      <c r="C23" s="18" t="s">
        <v>30</v>
      </c>
      <c r="D23" s="12" t="s">
        <v>31</v>
      </c>
      <c r="E23" s="13" t="s">
        <v>29</v>
      </c>
      <c r="F23" s="144">
        <f>+'Cómputo Margen Arg Pte'!F23+'Cómputo Terraplén RP54'!F23+'Cómputo Margen Arg Meandros'!F23</f>
        <v>3</v>
      </c>
      <c r="G23" s="124">
        <v>0</v>
      </c>
      <c r="H23" s="129">
        <f>F2*+G23</f>
        <v>0</v>
      </c>
      <c r="I23" s="138">
        <f>F23+H23</f>
        <v>3</v>
      </c>
    </row>
    <row r="24" spans="1:9" ht="18" customHeight="1" thickBot="1">
      <c r="A24" s="83"/>
      <c r="B24" s="33"/>
      <c r="C24" s="24" t="s">
        <v>32</v>
      </c>
      <c r="D24" s="25" t="s">
        <v>33</v>
      </c>
      <c r="E24" s="26" t="s">
        <v>34</v>
      </c>
      <c r="F24" s="137">
        <v>1</v>
      </c>
      <c r="G24" s="128">
        <v>0</v>
      </c>
      <c r="H24" s="132">
        <f>F5*+G24</f>
        <v>0</v>
      </c>
      <c r="I24" s="142">
        <f>F24+H24</f>
        <v>1</v>
      </c>
    </row>
    <row r="25" spans="1:9" ht="15.75" thickTop="1"/>
  </sheetData>
  <mergeCells count="10">
    <mergeCell ref="B2:I2"/>
    <mergeCell ref="C5:I5"/>
    <mergeCell ref="B7:B8"/>
    <mergeCell ref="C7:C8"/>
    <mergeCell ref="D7:D8"/>
    <mergeCell ref="E7:E8"/>
    <mergeCell ref="F7:F8"/>
    <mergeCell ref="G7:G8"/>
    <mergeCell ref="H7:H8"/>
    <mergeCell ref="I7:I8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H9"/>
  <sheetViews>
    <sheetView showGridLines="0" view="pageBreakPreview" zoomScaleNormal="100" zoomScaleSheetLayoutView="100" workbookViewId="0">
      <selection activeCell="K2" sqref="K2"/>
    </sheetView>
  </sheetViews>
  <sheetFormatPr baseColWidth="10" defaultRowHeight="15"/>
  <cols>
    <col min="1" max="1" width="5" customWidth="1"/>
    <col min="2" max="2" width="8.7109375" customWidth="1"/>
    <col min="3" max="3" width="13.28515625" customWidth="1"/>
    <col min="4" max="4" width="12.7109375" customWidth="1"/>
    <col min="5" max="5" width="20.85546875" customWidth="1"/>
    <col min="6" max="6" width="15.28515625" customWidth="1"/>
    <col min="7" max="7" width="14.140625" customWidth="1"/>
  </cols>
  <sheetData>
    <row r="1" spans="1:8" ht="7.5" customHeight="1">
      <c r="A1" s="45"/>
      <c r="B1" s="45"/>
      <c r="C1" s="46"/>
      <c r="D1" s="45"/>
      <c r="E1" s="47"/>
      <c r="F1" s="48"/>
      <c r="G1" s="48"/>
    </row>
    <row r="2" spans="1:8" ht="59.25" customHeight="1">
      <c r="A2" s="216" t="s">
        <v>76</v>
      </c>
      <c r="B2" s="216"/>
      <c r="C2" s="216"/>
      <c r="D2" s="216"/>
      <c r="E2" s="216"/>
      <c r="F2" s="216"/>
      <c r="G2" s="216"/>
    </row>
    <row r="3" spans="1:8" ht="15.75">
      <c r="A3" s="49"/>
      <c r="B3" s="50"/>
      <c r="C3" s="50"/>
      <c r="D3" s="50"/>
      <c r="E3" s="50"/>
      <c r="F3" s="50"/>
      <c r="G3" s="50"/>
    </row>
    <row r="4" spans="1:8" ht="15.75">
      <c r="B4" s="51" t="s">
        <v>61</v>
      </c>
      <c r="C4" s="218" t="s">
        <v>78</v>
      </c>
      <c r="D4" s="218"/>
      <c r="E4" s="218"/>
      <c r="F4" s="218"/>
      <c r="G4" s="6"/>
      <c r="H4" s="2"/>
    </row>
    <row r="5" spans="1:8" ht="15.75">
      <c r="B5" s="1"/>
      <c r="C5" s="5"/>
      <c r="D5" s="6"/>
      <c r="E5" s="6"/>
      <c r="F5" s="6"/>
      <c r="G5" s="6"/>
      <c r="H5" s="2"/>
    </row>
    <row r="6" spans="1:8" ht="36" customHeight="1" thickBot="1">
      <c r="B6" s="255" t="s">
        <v>71</v>
      </c>
      <c r="C6" s="255"/>
      <c r="D6" s="255"/>
      <c r="E6" s="255"/>
      <c r="F6" s="255"/>
      <c r="G6" s="255"/>
    </row>
    <row r="7" spans="1:8" ht="15.75" thickBot="1">
      <c r="B7" s="3"/>
      <c r="C7" s="220" t="s">
        <v>58</v>
      </c>
      <c r="D7" s="221"/>
      <c r="E7" s="53" t="s">
        <v>56</v>
      </c>
      <c r="F7" s="63" t="s">
        <v>59</v>
      </c>
      <c r="G7" s="3"/>
      <c r="H7" t="s">
        <v>62</v>
      </c>
    </row>
    <row r="8" spans="1:8" ht="15.75" thickBot="1">
      <c r="B8" s="83"/>
      <c r="C8" s="224">
        <v>9.9</v>
      </c>
      <c r="D8" s="225"/>
      <c r="E8" s="96">
        <v>35</v>
      </c>
      <c r="F8" s="97">
        <f>C8*E8</f>
        <v>346.5</v>
      </c>
      <c r="G8" s="83"/>
    </row>
    <row r="9" spans="1:8">
      <c r="B9" s="83"/>
      <c r="C9" s="83"/>
      <c r="D9" s="4"/>
      <c r="E9" s="4"/>
      <c r="F9" s="93"/>
      <c r="G9" s="83"/>
    </row>
  </sheetData>
  <mergeCells count="5">
    <mergeCell ref="A2:G2"/>
    <mergeCell ref="C4:F4"/>
    <mergeCell ref="B6:G6"/>
    <mergeCell ref="C7:D7"/>
    <mergeCell ref="C8:D8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H9"/>
  <sheetViews>
    <sheetView showGridLines="0" view="pageBreakPreview" zoomScaleNormal="100" zoomScaleSheetLayoutView="100" workbookViewId="0">
      <selection activeCell="K2" sqref="K2"/>
    </sheetView>
  </sheetViews>
  <sheetFormatPr baseColWidth="10" defaultRowHeight="15"/>
  <cols>
    <col min="1" max="1" width="5" customWidth="1"/>
    <col min="2" max="2" width="8.7109375" customWidth="1"/>
    <col min="3" max="3" width="13.28515625" customWidth="1"/>
    <col min="4" max="4" width="12.7109375" customWidth="1"/>
    <col min="5" max="5" width="20.85546875" customWidth="1"/>
    <col min="6" max="6" width="15.28515625" customWidth="1"/>
    <col min="7" max="7" width="14.140625" customWidth="1"/>
  </cols>
  <sheetData>
    <row r="1" spans="1:8" ht="7.5" customHeight="1">
      <c r="A1" s="45"/>
      <c r="B1" s="45"/>
      <c r="C1" s="46"/>
      <c r="D1" s="45"/>
      <c r="E1" s="47"/>
      <c r="F1" s="48"/>
      <c r="G1" s="48"/>
    </row>
    <row r="2" spans="1:8" ht="59.25" customHeight="1">
      <c r="A2" s="216" t="s">
        <v>76</v>
      </c>
      <c r="B2" s="216"/>
      <c r="C2" s="216"/>
      <c r="D2" s="216"/>
      <c r="E2" s="216"/>
      <c r="F2" s="216"/>
      <c r="G2" s="216"/>
    </row>
    <row r="3" spans="1:8" ht="15.75">
      <c r="A3" s="49"/>
      <c r="B3" s="50"/>
      <c r="C3" s="50"/>
      <c r="D3" s="50"/>
      <c r="E3" s="50"/>
      <c r="F3" s="50"/>
      <c r="G3" s="50"/>
    </row>
    <row r="4" spans="1:8" ht="15.75">
      <c r="B4" s="51" t="s">
        <v>57</v>
      </c>
      <c r="C4" s="218" t="s">
        <v>77</v>
      </c>
      <c r="D4" s="218"/>
      <c r="E4" s="218"/>
      <c r="F4" s="218"/>
      <c r="G4" s="6"/>
      <c r="H4" s="2"/>
    </row>
    <row r="5" spans="1:8" ht="15.75">
      <c r="B5" s="1"/>
      <c r="C5" s="5"/>
      <c r="D5" s="6"/>
      <c r="E5" s="6"/>
      <c r="F5" s="6"/>
      <c r="G5" s="6"/>
      <c r="H5" s="2"/>
    </row>
    <row r="6" spans="1:8" ht="19.5" thickBot="1">
      <c r="B6" s="255" t="s">
        <v>72</v>
      </c>
      <c r="C6" s="255"/>
      <c r="D6" s="255"/>
      <c r="E6" s="255"/>
      <c r="F6" s="255"/>
      <c r="G6" s="255"/>
    </row>
    <row r="7" spans="1:8" ht="15.75" thickBot="1">
      <c r="B7" s="3"/>
      <c r="C7" s="220" t="s">
        <v>58</v>
      </c>
      <c r="D7" s="221"/>
      <c r="E7" s="53" t="s">
        <v>56</v>
      </c>
      <c r="F7" s="63" t="s">
        <v>59</v>
      </c>
      <c r="G7" s="3"/>
    </row>
    <row r="8" spans="1:8" ht="15.75" thickBot="1">
      <c r="B8" s="83"/>
      <c r="C8" s="224">
        <v>38.549999999999997</v>
      </c>
      <c r="D8" s="225"/>
      <c r="E8" s="96">
        <v>33</v>
      </c>
      <c r="F8" s="97">
        <f>C8*E8</f>
        <v>1272.1499999999999</v>
      </c>
      <c r="G8" s="83"/>
      <c r="H8" t="s">
        <v>63</v>
      </c>
    </row>
    <row r="9" spans="1:8">
      <c r="B9" s="83"/>
      <c r="C9" s="83"/>
      <c r="D9" s="4"/>
      <c r="E9" s="4"/>
      <c r="F9" s="93"/>
      <c r="G9" s="83"/>
    </row>
  </sheetData>
  <mergeCells count="5">
    <mergeCell ref="C7:D7"/>
    <mergeCell ref="C8:D8"/>
    <mergeCell ref="A2:G2"/>
    <mergeCell ref="C4:F4"/>
    <mergeCell ref="B6:G6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66"/>
  </sheetPr>
  <dimension ref="A1:I25"/>
  <sheetViews>
    <sheetView view="pageBreakPreview" topLeftCell="A4" zoomScaleNormal="100" zoomScaleSheetLayoutView="100" workbookViewId="0">
      <selection activeCell="K2" sqref="K2"/>
    </sheetView>
  </sheetViews>
  <sheetFormatPr baseColWidth="10" defaultRowHeight="15"/>
  <cols>
    <col min="1" max="1" width="2.140625" customWidth="1"/>
    <col min="2" max="2" width="4" customWidth="1"/>
    <col min="3" max="3" width="4.42578125" customWidth="1"/>
    <col min="4" max="4" width="38.85546875" customWidth="1"/>
    <col min="5" max="5" width="5.140625" customWidth="1"/>
    <col min="6" max="6" width="9.140625" bestFit="1" customWidth="1"/>
    <col min="7" max="7" width="9.42578125" customWidth="1"/>
    <col min="8" max="8" width="10.85546875" customWidth="1"/>
  </cols>
  <sheetData>
    <row r="1" spans="1:9" ht="7.5" customHeight="1">
      <c r="A1" s="83"/>
      <c r="B1" s="83"/>
      <c r="C1" s="83"/>
      <c r="D1" s="83"/>
      <c r="E1" s="83"/>
      <c r="F1" s="83"/>
      <c r="G1" s="83"/>
      <c r="H1" s="83"/>
      <c r="I1" s="83"/>
    </row>
    <row r="2" spans="1:9" ht="45.75" customHeight="1">
      <c r="A2" s="83"/>
      <c r="B2" s="195" t="s">
        <v>76</v>
      </c>
      <c r="C2" s="195"/>
      <c r="D2" s="195"/>
      <c r="E2" s="195"/>
      <c r="F2" s="195"/>
      <c r="G2" s="195"/>
      <c r="H2" s="195"/>
      <c r="I2" s="195"/>
    </row>
    <row r="3" spans="1:9" ht="15.75" customHeight="1">
      <c r="A3" s="83"/>
      <c r="B3" s="102"/>
      <c r="C3" s="102"/>
      <c r="D3" s="102"/>
      <c r="E3" s="102"/>
      <c r="F3" s="102"/>
      <c r="G3" s="102"/>
      <c r="H3" s="102"/>
      <c r="I3" s="102"/>
    </row>
    <row r="4" spans="1:9" ht="15.75" customHeight="1">
      <c r="A4" s="83"/>
      <c r="B4" s="102"/>
      <c r="C4" s="102"/>
      <c r="D4" s="102"/>
      <c r="E4" s="102"/>
      <c r="F4" s="102"/>
      <c r="G4" s="102"/>
      <c r="H4" s="102"/>
      <c r="I4" s="102"/>
    </row>
    <row r="5" spans="1:9" ht="36" customHeight="1">
      <c r="A5" s="83"/>
      <c r="B5" s="211" t="s">
        <v>74</v>
      </c>
      <c r="C5" s="211"/>
      <c r="D5" s="211"/>
      <c r="E5" s="211"/>
      <c r="F5" s="211"/>
      <c r="G5" s="211"/>
      <c r="H5" s="211"/>
      <c r="I5" s="211"/>
    </row>
    <row r="6" spans="1:9" ht="21" customHeight="1" thickBot="1">
      <c r="A6" s="83"/>
      <c r="B6" s="83"/>
      <c r="C6" s="83"/>
      <c r="D6" s="83"/>
      <c r="E6" s="83"/>
      <c r="F6" s="83"/>
      <c r="G6" s="83"/>
      <c r="H6" s="83"/>
      <c r="I6" s="83"/>
    </row>
    <row r="7" spans="1:9" ht="15" customHeight="1" thickTop="1" thickBot="1">
      <c r="A7" s="83"/>
      <c r="B7" s="197" t="s">
        <v>9</v>
      </c>
      <c r="C7" s="199" t="s">
        <v>10</v>
      </c>
      <c r="D7" s="201" t="s">
        <v>11</v>
      </c>
      <c r="E7" s="203" t="s">
        <v>12</v>
      </c>
      <c r="F7" s="205" t="s">
        <v>13</v>
      </c>
      <c r="G7" s="207" t="s">
        <v>38</v>
      </c>
      <c r="H7" s="209" t="s">
        <v>35</v>
      </c>
      <c r="I7" s="207" t="s">
        <v>36</v>
      </c>
    </row>
    <row r="8" spans="1:9" ht="21" customHeight="1" thickBot="1">
      <c r="A8" s="83"/>
      <c r="B8" s="198"/>
      <c r="C8" s="200"/>
      <c r="D8" s="202"/>
      <c r="E8" s="204"/>
      <c r="F8" s="206"/>
      <c r="G8" s="208"/>
      <c r="H8" s="210"/>
      <c r="I8" s="208"/>
    </row>
    <row r="9" spans="1:9" ht="18" customHeight="1" thickTop="1" thickBot="1">
      <c r="A9" s="83"/>
      <c r="B9" s="100"/>
      <c r="C9" s="101"/>
      <c r="D9" s="101"/>
      <c r="E9" s="101"/>
      <c r="F9" s="36"/>
      <c r="G9" s="37"/>
      <c r="H9" s="36"/>
      <c r="I9" s="35"/>
    </row>
    <row r="10" spans="1:9" ht="18" customHeight="1" thickTop="1">
      <c r="A10" s="83"/>
      <c r="B10" s="27">
        <v>1</v>
      </c>
      <c r="C10" s="10"/>
      <c r="D10" s="17" t="s">
        <v>14</v>
      </c>
      <c r="E10" s="34"/>
      <c r="F10" s="34"/>
      <c r="G10" s="42"/>
      <c r="H10" s="34"/>
      <c r="I10" s="43"/>
    </row>
    <row r="11" spans="1:9" ht="18" customHeight="1">
      <c r="A11" s="83"/>
      <c r="B11" s="28"/>
      <c r="C11" s="11" t="s">
        <v>15</v>
      </c>
      <c r="D11" s="12" t="s">
        <v>16</v>
      </c>
      <c r="E11" s="38" t="s">
        <v>17</v>
      </c>
      <c r="F11" s="123">
        <f>+'1.1 Desbosque y Destronque'!F12</f>
        <v>0.1580027</v>
      </c>
      <c r="G11" s="124">
        <v>0.1</v>
      </c>
      <c r="H11" s="125">
        <f>F11*G11</f>
        <v>1.5800270000000002E-2</v>
      </c>
      <c r="I11" s="126">
        <f>F11+H11</f>
        <v>0.17380297</v>
      </c>
    </row>
    <row r="12" spans="1:9" ht="26.25" customHeight="1" thickBot="1">
      <c r="A12" s="83"/>
      <c r="B12" s="29"/>
      <c r="C12" s="11">
        <v>1.2</v>
      </c>
      <c r="D12" s="14" t="s">
        <v>19</v>
      </c>
      <c r="E12" s="39" t="s">
        <v>18</v>
      </c>
      <c r="F12" s="127">
        <f>+'1.2-Terraplén'!F53</f>
        <v>4114.8174999999992</v>
      </c>
      <c r="G12" s="128">
        <v>0.1</v>
      </c>
      <c r="H12" s="129">
        <f>F12*G12</f>
        <v>411.48174999999992</v>
      </c>
      <c r="I12" s="130">
        <f>F12+H12</f>
        <v>4526.2992499999991</v>
      </c>
    </row>
    <row r="13" spans="1:9" ht="18" customHeight="1" thickTop="1" thickBot="1">
      <c r="A13" s="83"/>
      <c r="B13" s="30"/>
      <c r="C13" s="15"/>
      <c r="D13" s="15"/>
      <c r="E13" s="15"/>
      <c r="F13" s="15"/>
      <c r="G13" s="40"/>
      <c r="H13" s="15"/>
      <c r="I13" s="35"/>
    </row>
    <row r="14" spans="1:9" ht="18" customHeight="1" thickTop="1">
      <c r="A14" s="83"/>
      <c r="B14" s="27">
        <v>2</v>
      </c>
      <c r="C14" s="16"/>
      <c r="D14" s="17" t="s">
        <v>20</v>
      </c>
      <c r="E14" s="34"/>
      <c r="F14" s="34"/>
      <c r="G14" s="42"/>
      <c r="H14" s="34"/>
      <c r="I14" s="43"/>
    </row>
    <row r="15" spans="1:9" ht="18" customHeight="1">
      <c r="A15" s="83"/>
      <c r="B15" s="28"/>
      <c r="C15" s="18" t="s">
        <v>21</v>
      </c>
      <c r="D15" s="12" t="s">
        <v>80</v>
      </c>
      <c r="E15" s="13" t="s">
        <v>18</v>
      </c>
      <c r="F15" s="123">
        <f>+'2.1-Geobolsas'!I21</f>
        <v>333.59000000000003</v>
      </c>
      <c r="G15" s="124">
        <v>0.1</v>
      </c>
      <c r="H15" s="129">
        <f t="shared" ref="H15:H19" si="0">F15*G15</f>
        <v>33.359000000000002</v>
      </c>
      <c r="I15" s="126">
        <f t="shared" ref="I15:I19" si="1">F15+H15</f>
        <v>366.94900000000001</v>
      </c>
    </row>
    <row r="16" spans="1:9" ht="24.75" customHeight="1">
      <c r="A16" s="83"/>
      <c r="B16" s="28"/>
      <c r="C16" s="18" t="s">
        <v>22</v>
      </c>
      <c r="D16" s="14" t="s">
        <v>37</v>
      </c>
      <c r="E16" s="13" t="s">
        <v>23</v>
      </c>
      <c r="F16" s="123">
        <f>+'2.2-Geoceldas'!F16</f>
        <v>10843.6</v>
      </c>
      <c r="G16" s="124">
        <v>0.05</v>
      </c>
      <c r="H16" s="129">
        <f t="shared" si="0"/>
        <v>542.18000000000006</v>
      </c>
      <c r="I16" s="126">
        <f t="shared" si="1"/>
        <v>11385.78</v>
      </c>
    </row>
    <row r="17" spans="1:9" ht="18" customHeight="1">
      <c r="A17" s="83"/>
      <c r="B17" s="28"/>
      <c r="C17" s="18" t="s">
        <v>24</v>
      </c>
      <c r="D17" s="12" t="s">
        <v>25</v>
      </c>
      <c r="E17" s="13" t="s">
        <v>23</v>
      </c>
      <c r="F17" s="123">
        <f>+'2.3-Geotextil'!F15</f>
        <v>5220</v>
      </c>
      <c r="G17" s="124">
        <v>0.05</v>
      </c>
      <c r="H17" s="129">
        <f t="shared" si="0"/>
        <v>261</v>
      </c>
      <c r="I17" s="126">
        <f t="shared" si="1"/>
        <v>5481</v>
      </c>
    </row>
    <row r="18" spans="1:9" ht="18" customHeight="1">
      <c r="A18" s="83"/>
      <c r="B18" s="28"/>
      <c r="C18" s="18">
        <v>2.4</v>
      </c>
      <c r="D18" s="12" t="s">
        <v>81</v>
      </c>
      <c r="E18" s="13" t="s">
        <v>18</v>
      </c>
      <c r="F18" s="13">
        <f>+'2.4-Geotubo(1.5m2)'!F8</f>
        <v>346.5</v>
      </c>
      <c r="G18" s="124">
        <v>0.05</v>
      </c>
      <c r="H18" s="129">
        <f t="shared" si="0"/>
        <v>17.324999999999999</v>
      </c>
      <c r="I18" s="126">
        <f t="shared" si="1"/>
        <v>363.82499999999999</v>
      </c>
    </row>
    <row r="19" spans="1:9" ht="18" customHeight="1" thickBot="1">
      <c r="A19" s="83"/>
      <c r="B19" s="33"/>
      <c r="C19" s="44">
        <v>2.5</v>
      </c>
      <c r="D19" s="25" t="s">
        <v>82</v>
      </c>
      <c r="E19" s="26" t="s">
        <v>18</v>
      </c>
      <c r="F19" s="136">
        <v>0</v>
      </c>
      <c r="G19" s="128">
        <v>0.05</v>
      </c>
      <c r="H19" s="132">
        <f t="shared" si="0"/>
        <v>0</v>
      </c>
      <c r="I19" s="133">
        <f t="shared" si="1"/>
        <v>0</v>
      </c>
    </row>
    <row r="20" spans="1:9" ht="18" customHeight="1" thickTop="1" thickBot="1">
      <c r="A20" s="83"/>
      <c r="B20" s="31"/>
      <c r="C20" s="19"/>
      <c r="D20" s="20"/>
      <c r="E20" s="21"/>
      <c r="F20" s="134"/>
      <c r="G20" s="134"/>
      <c r="H20" s="134"/>
      <c r="I20" s="41"/>
    </row>
    <row r="21" spans="1:9" ht="18" customHeight="1" thickTop="1">
      <c r="A21" s="83"/>
      <c r="B21" s="27">
        <v>3</v>
      </c>
      <c r="C21" s="16"/>
      <c r="D21" s="17" t="s">
        <v>26</v>
      </c>
      <c r="E21" s="34"/>
      <c r="F21" s="34"/>
      <c r="G21" s="42"/>
      <c r="H21" s="34"/>
      <c r="I21" s="43"/>
    </row>
    <row r="22" spans="1:9" ht="18" customHeight="1">
      <c r="A22" s="83"/>
      <c r="B22" s="32"/>
      <c r="C22" s="18" t="s">
        <v>27</v>
      </c>
      <c r="D22" s="22" t="s">
        <v>28</v>
      </c>
      <c r="E22" s="23" t="s">
        <v>29</v>
      </c>
      <c r="F22" s="123">
        <v>1</v>
      </c>
      <c r="G22" s="124">
        <v>0</v>
      </c>
      <c r="H22" s="129">
        <f>F1*+G22</f>
        <v>0</v>
      </c>
      <c r="I22" s="126">
        <f>F22+H22</f>
        <v>1</v>
      </c>
    </row>
    <row r="23" spans="1:9" ht="18" customHeight="1">
      <c r="A23" s="83"/>
      <c r="B23" s="28"/>
      <c r="C23" s="18" t="s">
        <v>30</v>
      </c>
      <c r="D23" s="12" t="s">
        <v>31</v>
      </c>
      <c r="E23" s="13" t="s">
        <v>29</v>
      </c>
      <c r="F23" s="123">
        <v>1</v>
      </c>
      <c r="G23" s="124">
        <v>0</v>
      </c>
      <c r="H23" s="129">
        <f>F2*+G23</f>
        <v>0</v>
      </c>
      <c r="I23" s="126">
        <f>F23+H23</f>
        <v>1</v>
      </c>
    </row>
    <row r="24" spans="1:9" ht="18" customHeight="1" thickBot="1">
      <c r="A24" s="83"/>
      <c r="B24" s="33"/>
      <c r="C24" s="24" t="s">
        <v>32</v>
      </c>
      <c r="D24" s="25" t="s">
        <v>33</v>
      </c>
      <c r="E24" s="26" t="s">
        <v>34</v>
      </c>
      <c r="F24" s="127">
        <v>1</v>
      </c>
      <c r="G24" s="128">
        <v>0</v>
      </c>
      <c r="H24" s="132">
        <f>F6*+G24</f>
        <v>0</v>
      </c>
      <c r="I24" s="133">
        <f>F24+H24</f>
        <v>1</v>
      </c>
    </row>
    <row r="25" spans="1:9" ht="15.75" thickTop="1"/>
  </sheetData>
  <mergeCells count="10">
    <mergeCell ref="B5:I5"/>
    <mergeCell ref="G7:G8"/>
    <mergeCell ref="H7:H8"/>
    <mergeCell ref="I7:I8"/>
    <mergeCell ref="B2:I2"/>
    <mergeCell ref="B7:B8"/>
    <mergeCell ref="C7:C8"/>
    <mergeCell ref="D7:D8"/>
    <mergeCell ref="E7:E8"/>
    <mergeCell ref="F7:F8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  <ignoredErrors>
    <ignoredError sqref="C11 C20:C24 C13:C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66"/>
  </sheetPr>
  <dimension ref="A1:I25"/>
  <sheetViews>
    <sheetView view="pageBreakPreview" topLeftCell="A7" zoomScaleNormal="100" zoomScaleSheetLayoutView="100" workbookViewId="0">
      <selection activeCell="K2" sqref="K2"/>
    </sheetView>
  </sheetViews>
  <sheetFormatPr baseColWidth="10" defaultRowHeight="15"/>
  <cols>
    <col min="1" max="1" width="2.5703125" customWidth="1"/>
    <col min="2" max="2" width="4" customWidth="1"/>
    <col min="3" max="3" width="4.42578125" customWidth="1"/>
    <col min="4" max="4" width="38.85546875" customWidth="1"/>
    <col min="5" max="5" width="5.140625" customWidth="1"/>
    <col min="6" max="6" width="8.140625" bestFit="1" customWidth="1"/>
    <col min="7" max="7" width="9.42578125" customWidth="1"/>
    <col min="8" max="8" width="10.85546875" customWidth="1"/>
  </cols>
  <sheetData>
    <row r="1" spans="1:9" ht="7.5" customHeight="1">
      <c r="A1" s="83"/>
      <c r="B1" s="83"/>
      <c r="C1" s="83"/>
      <c r="D1" s="83"/>
      <c r="E1" s="83"/>
      <c r="F1" s="83"/>
      <c r="G1" s="83"/>
      <c r="H1" s="83"/>
      <c r="I1" s="83"/>
    </row>
    <row r="2" spans="1:9" ht="59.25" customHeight="1">
      <c r="A2" s="83"/>
      <c r="B2" s="195" t="s">
        <v>76</v>
      </c>
      <c r="C2" s="195"/>
      <c r="D2" s="195"/>
      <c r="E2" s="195"/>
      <c r="F2" s="195"/>
      <c r="G2" s="195"/>
      <c r="H2" s="195"/>
      <c r="I2" s="195"/>
    </row>
    <row r="3" spans="1:9" ht="18.75" customHeight="1">
      <c r="A3" s="83"/>
      <c r="B3" s="102"/>
      <c r="C3" s="102"/>
      <c r="D3" s="102"/>
      <c r="E3" s="102"/>
      <c r="F3" s="102"/>
      <c r="G3" s="102"/>
      <c r="H3" s="102"/>
      <c r="I3" s="102"/>
    </row>
    <row r="4" spans="1:9" ht="18.75" customHeight="1">
      <c r="A4" s="83"/>
      <c r="B4" s="102"/>
      <c r="C4" s="102"/>
      <c r="D4" s="102"/>
      <c r="E4" s="102"/>
      <c r="F4" s="102"/>
      <c r="G4" s="102"/>
      <c r="H4" s="102"/>
      <c r="I4" s="102"/>
    </row>
    <row r="5" spans="1:9" ht="28.5" customHeight="1">
      <c r="A5" s="83"/>
      <c r="B5" s="102"/>
      <c r="C5" s="196" t="s">
        <v>73</v>
      </c>
      <c r="D5" s="196"/>
      <c r="E5" s="196"/>
      <c r="F5" s="196"/>
      <c r="G5" s="196"/>
      <c r="H5" s="196"/>
      <c r="I5" s="196"/>
    </row>
    <row r="6" spans="1:9" ht="22.5" customHeight="1" thickBot="1">
      <c r="A6" s="83"/>
      <c r="B6" s="83"/>
      <c r="C6" s="83"/>
      <c r="D6" s="83"/>
      <c r="E6" s="83"/>
      <c r="F6" s="83"/>
      <c r="G6" s="83"/>
      <c r="H6" s="83"/>
      <c r="I6" s="83"/>
    </row>
    <row r="7" spans="1:9" ht="15" customHeight="1" thickTop="1" thickBot="1">
      <c r="A7" s="83"/>
      <c r="B7" s="197" t="s">
        <v>9</v>
      </c>
      <c r="C7" s="199" t="s">
        <v>10</v>
      </c>
      <c r="D7" s="201" t="s">
        <v>11</v>
      </c>
      <c r="E7" s="203" t="s">
        <v>12</v>
      </c>
      <c r="F7" s="205" t="s">
        <v>13</v>
      </c>
      <c r="G7" s="207" t="s">
        <v>38</v>
      </c>
      <c r="H7" s="209" t="s">
        <v>35</v>
      </c>
      <c r="I7" s="207" t="s">
        <v>36</v>
      </c>
    </row>
    <row r="8" spans="1:9" ht="21" customHeight="1" thickBot="1">
      <c r="A8" s="83"/>
      <c r="B8" s="198"/>
      <c r="C8" s="200"/>
      <c r="D8" s="202"/>
      <c r="E8" s="204"/>
      <c r="F8" s="206"/>
      <c r="G8" s="208"/>
      <c r="H8" s="210"/>
      <c r="I8" s="208"/>
    </row>
    <row r="9" spans="1:9" ht="18" customHeight="1" thickTop="1" thickBot="1">
      <c r="A9" s="83"/>
      <c r="B9" s="100"/>
      <c r="C9" s="101"/>
      <c r="D9" s="101"/>
      <c r="E9" s="101"/>
      <c r="F9" s="36"/>
      <c r="G9" s="37"/>
      <c r="H9" s="36"/>
      <c r="I9" s="35"/>
    </row>
    <row r="10" spans="1:9" ht="18" customHeight="1" thickTop="1">
      <c r="A10" s="83"/>
      <c r="B10" s="27">
        <v>1</v>
      </c>
      <c r="C10" s="10"/>
      <c r="D10" s="17" t="s">
        <v>14</v>
      </c>
      <c r="E10" s="34"/>
      <c r="F10" s="34"/>
      <c r="G10" s="42"/>
      <c r="H10" s="34"/>
      <c r="I10" s="43"/>
    </row>
    <row r="11" spans="1:9" ht="18" customHeight="1">
      <c r="A11" s="83"/>
      <c r="B11" s="28"/>
      <c r="C11" s="11" t="s">
        <v>15</v>
      </c>
      <c r="D11" s="12" t="s">
        <v>16</v>
      </c>
      <c r="E11" s="38" t="s">
        <v>17</v>
      </c>
      <c r="F11" s="123">
        <f>+'1.1 Desbosque y Destronque'!F23</f>
        <v>0.19800000000000001</v>
      </c>
      <c r="G11" s="124">
        <v>0.1</v>
      </c>
      <c r="H11" s="125">
        <f>F11*G11</f>
        <v>1.9800000000000002E-2</v>
      </c>
      <c r="I11" s="138">
        <f>F11+H11</f>
        <v>0.21780000000000002</v>
      </c>
    </row>
    <row r="12" spans="1:9" ht="26.25" customHeight="1" thickBot="1">
      <c r="A12" s="83"/>
      <c r="B12" s="29"/>
      <c r="C12" s="11">
        <v>1.2</v>
      </c>
      <c r="D12" s="14" t="s">
        <v>19</v>
      </c>
      <c r="E12" s="39" t="s">
        <v>18</v>
      </c>
      <c r="F12" s="148">
        <f>+'1.2-Terraplén'!E159</f>
        <v>3771.6220000000008</v>
      </c>
      <c r="G12" s="149">
        <v>0.1</v>
      </c>
      <c r="H12" s="150">
        <f>F12*G12</f>
        <v>377.1622000000001</v>
      </c>
      <c r="I12" s="151">
        <f>F12+H12</f>
        <v>4148.784200000001</v>
      </c>
    </row>
    <row r="13" spans="1:9" ht="18" customHeight="1" thickTop="1" thickBot="1">
      <c r="A13" s="83"/>
      <c r="B13" s="30"/>
      <c r="C13" s="15"/>
      <c r="D13" s="15"/>
      <c r="E13" s="15"/>
      <c r="F13" s="145"/>
      <c r="G13" s="40"/>
      <c r="H13" s="15"/>
      <c r="I13" s="140"/>
    </row>
    <row r="14" spans="1:9" ht="18" customHeight="1" thickTop="1">
      <c r="A14" s="83"/>
      <c r="B14" s="27">
        <v>2</v>
      </c>
      <c r="C14" s="16"/>
      <c r="D14" s="17" t="s">
        <v>20</v>
      </c>
      <c r="E14" s="34"/>
      <c r="F14" s="146"/>
      <c r="G14" s="42"/>
      <c r="H14" s="34"/>
      <c r="I14" s="141"/>
    </row>
    <row r="15" spans="1:9" ht="18" customHeight="1">
      <c r="A15" s="83"/>
      <c r="B15" s="28"/>
      <c r="C15" s="18" t="s">
        <v>21</v>
      </c>
      <c r="D15" s="12" t="s">
        <v>80</v>
      </c>
      <c r="E15" s="13" t="s">
        <v>18</v>
      </c>
      <c r="F15" s="123">
        <v>0</v>
      </c>
      <c r="G15" s="124">
        <v>0.1</v>
      </c>
      <c r="H15" s="129">
        <f t="shared" ref="H15:H19" si="0">F15*G15</f>
        <v>0</v>
      </c>
      <c r="I15" s="138">
        <f t="shared" ref="I15:I19" si="1">F15+H15</f>
        <v>0</v>
      </c>
    </row>
    <row r="16" spans="1:9" ht="24.75" customHeight="1">
      <c r="A16" s="83"/>
      <c r="B16" s="28"/>
      <c r="C16" s="18" t="s">
        <v>22</v>
      </c>
      <c r="D16" s="14" t="s">
        <v>37</v>
      </c>
      <c r="E16" s="13" t="s">
        <v>23</v>
      </c>
      <c r="F16" s="123">
        <f>+'2.2-Geoceldas'!F23</f>
        <v>995.78160000000014</v>
      </c>
      <c r="G16" s="124">
        <v>0.05</v>
      </c>
      <c r="H16" s="129">
        <f t="shared" si="0"/>
        <v>49.789080000000013</v>
      </c>
      <c r="I16" s="138">
        <f t="shared" si="1"/>
        <v>1045.5706800000003</v>
      </c>
    </row>
    <row r="17" spans="1:9" ht="18" customHeight="1">
      <c r="A17" s="83"/>
      <c r="B17" s="28"/>
      <c r="C17" s="18" t="s">
        <v>24</v>
      </c>
      <c r="D17" s="12" t="s">
        <v>25</v>
      </c>
      <c r="E17" s="13" t="s">
        <v>23</v>
      </c>
      <c r="F17" s="123">
        <v>0</v>
      </c>
      <c r="G17" s="124">
        <v>0.05</v>
      </c>
      <c r="H17" s="129">
        <f t="shared" si="0"/>
        <v>0</v>
      </c>
      <c r="I17" s="138">
        <f t="shared" si="1"/>
        <v>0</v>
      </c>
    </row>
    <row r="18" spans="1:9" ht="18" customHeight="1">
      <c r="A18" s="83"/>
      <c r="B18" s="28"/>
      <c r="C18" s="18">
        <v>2.4</v>
      </c>
      <c r="D18" s="12" t="s">
        <v>81</v>
      </c>
      <c r="E18" s="13" t="s">
        <v>18</v>
      </c>
      <c r="F18" s="135">
        <v>0</v>
      </c>
      <c r="G18" s="131">
        <v>0.05</v>
      </c>
      <c r="H18" s="129">
        <f t="shared" si="0"/>
        <v>0</v>
      </c>
      <c r="I18" s="138">
        <f t="shared" si="1"/>
        <v>0</v>
      </c>
    </row>
    <row r="19" spans="1:9" ht="18" customHeight="1" thickBot="1">
      <c r="A19" s="83"/>
      <c r="B19" s="33"/>
      <c r="C19" s="44">
        <v>2.5</v>
      </c>
      <c r="D19" s="25" t="s">
        <v>82</v>
      </c>
      <c r="E19" s="26" t="s">
        <v>18</v>
      </c>
      <c r="F19" s="127">
        <f>+'2.5-Geotubo(3m2)'!F8</f>
        <v>1272.1499999999999</v>
      </c>
      <c r="G19" s="128">
        <v>0.05</v>
      </c>
      <c r="H19" s="132">
        <f t="shared" si="0"/>
        <v>63.607499999999995</v>
      </c>
      <c r="I19" s="142">
        <f t="shared" si="1"/>
        <v>1335.7574999999999</v>
      </c>
    </row>
    <row r="20" spans="1:9" ht="18" customHeight="1" thickTop="1" thickBot="1">
      <c r="A20" s="83"/>
      <c r="B20" s="31"/>
      <c r="C20" s="19"/>
      <c r="D20" s="20"/>
      <c r="E20" s="21"/>
      <c r="F20" s="134"/>
      <c r="G20" s="134"/>
      <c r="H20" s="134"/>
      <c r="I20" s="143"/>
    </row>
    <row r="21" spans="1:9" ht="18" customHeight="1" thickTop="1">
      <c r="A21" s="83"/>
      <c r="B21" s="27">
        <v>3</v>
      </c>
      <c r="C21" s="16"/>
      <c r="D21" s="17" t="s">
        <v>26</v>
      </c>
      <c r="E21" s="34"/>
      <c r="F21" s="146"/>
      <c r="G21" s="42"/>
      <c r="H21" s="34"/>
      <c r="I21" s="141"/>
    </row>
    <row r="22" spans="1:9" ht="18" customHeight="1">
      <c r="A22" s="83"/>
      <c r="B22" s="32"/>
      <c r="C22" s="18" t="s">
        <v>27</v>
      </c>
      <c r="D22" s="22" t="s">
        <v>28</v>
      </c>
      <c r="E22" s="23" t="s">
        <v>29</v>
      </c>
      <c r="F22" s="123">
        <v>1</v>
      </c>
      <c r="G22" s="124">
        <v>0</v>
      </c>
      <c r="H22" s="129">
        <f>F1*+G22</f>
        <v>0</v>
      </c>
      <c r="I22" s="138">
        <f>F22+H22</f>
        <v>1</v>
      </c>
    </row>
    <row r="23" spans="1:9" ht="18" customHeight="1">
      <c r="A23" s="83"/>
      <c r="B23" s="28"/>
      <c r="C23" s="18" t="s">
        <v>30</v>
      </c>
      <c r="D23" s="12" t="s">
        <v>31</v>
      </c>
      <c r="E23" s="13" t="s">
        <v>29</v>
      </c>
      <c r="F23" s="123">
        <v>1</v>
      </c>
      <c r="G23" s="124">
        <v>0</v>
      </c>
      <c r="H23" s="129">
        <f>F2*+G23</f>
        <v>0</v>
      </c>
      <c r="I23" s="138">
        <f>F23+H23</f>
        <v>1</v>
      </c>
    </row>
    <row r="24" spans="1:9" ht="18" customHeight="1" thickBot="1">
      <c r="A24" s="83"/>
      <c r="B24" s="33"/>
      <c r="C24" s="24" t="s">
        <v>32</v>
      </c>
      <c r="D24" s="25" t="s">
        <v>33</v>
      </c>
      <c r="E24" s="26" t="s">
        <v>34</v>
      </c>
      <c r="F24" s="127">
        <v>1</v>
      </c>
      <c r="G24" s="128">
        <v>0</v>
      </c>
      <c r="H24" s="132">
        <f>F6*+G24</f>
        <v>0</v>
      </c>
      <c r="I24" s="142">
        <f>F24+H24</f>
        <v>1</v>
      </c>
    </row>
    <row r="25" spans="1:9" ht="15.75" thickTop="1"/>
  </sheetData>
  <mergeCells count="10">
    <mergeCell ref="C5:I5"/>
    <mergeCell ref="B2:I2"/>
    <mergeCell ref="B7:B8"/>
    <mergeCell ref="C7:C8"/>
    <mergeCell ref="D7:D8"/>
    <mergeCell ref="E7:E8"/>
    <mergeCell ref="F7:F8"/>
    <mergeCell ref="G7:G8"/>
    <mergeCell ref="H7:H8"/>
    <mergeCell ref="I7:I8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66"/>
  </sheetPr>
  <dimension ref="A1:I25"/>
  <sheetViews>
    <sheetView view="pageBreakPreview" topLeftCell="A7" zoomScaleNormal="100" zoomScaleSheetLayoutView="100" workbookViewId="0">
      <selection activeCell="K2" sqref="K2"/>
    </sheetView>
  </sheetViews>
  <sheetFormatPr baseColWidth="10" defaultRowHeight="15"/>
  <cols>
    <col min="1" max="1" width="3.28515625" customWidth="1"/>
    <col min="2" max="2" width="4" customWidth="1"/>
    <col min="3" max="3" width="4.42578125" customWidth="1"/>
    <col min="4" max="4" width="38.85546875" customWidth="1"/>
    <col min="5" max="5" width="5.140625" customWidth="1"/>
    <col min="6" max="6" width="9.140625" bestFit="1" customWidth="1"/>
    <col min="7" max="7" width="9.42578125" customWidth="1"/>
    <col min="8" max="8" width="10.85546875" customWidth="1"/>
  </cols>
  <sheetData>
    <row r="1" spans="1:9" ht="7.5" customHeight="1">
      <c r="A1" s="83"/>
      <c r="B1" s="83"/>
      <c r="C1" s="83"/>
      <c r="D1" s="83"/>
      <c r="E1" s="83"/>
      <c r="F1" s="83"/>
      <c r="G1" s="83"/>
      <c r="H1" s="83"/>
      <c r="I1" s="83"/>
    </row>
    <row r="2" spans="1:9" ht="52.5" customHeight="1">
      <c r="A2" s="83"/>
      <c r="B2" s="195" t="s">
        <v>76</v>
      </c>
      <c r="C2" s="195"/>
      <c r="D2" s="195"/>
      <c r="E2" s="195"/>
      <c r="F2" s="195"/>
      <c r="G2" s="195"/>
      <c r="H2" s="195"/>
      <c r="I2" s="195"/>
    </row>
    <row r="3" spans="1:9" ht="19.5" customHeight="1">
      <c r="A3" s="83"/>
      <c r="B3" s="102"/>
      <c r="C3" s="102"/>
      <c r="D3" s="102"/>
      <c r="E3" s="102"/>
      <c r="F3" s="102"/>
      <c r="G3" s="102"/>
      <c r="H3" s="102"/>
      <c r="I3" s="102"/>
    </row>
    <row r="4" spans="1:9" ht="19.5" customHeight="1">
      <c r="A4" s="83"/>
      <c r="B4" s="102"/>
      <c r="C4" s="102"/>
      <c r="D4" s="102"/>
      <c r="E4" s="102"/>
      <c r="F4" s="102"/>
      <c r="G4" s="102"/>
      <c r="H4" s="102"/>
      <c r="I4" s="102"/>
    </row>
    <row r="5" spans="1:9" ht="28.5" customHeight="1">
      <c r="A5" s="83"/>
      <c r="B5" s="102"/>
      <c r="C5" s="211" t="s">
        <v>75</v>
      </c>
      <c r="D5" s="211"/>
      <c r="E5" s="211"/>
      <c r="F5" s="211"/>
      <c r="G5" s="211"/>
      <c r="H5" s="211"/>
      <c r="I5" s="211"/>
    </row>
    <row r="6" spans="1:9" ht="22.5" customHeight="1" thickBot="1">
      <c r="A6" s="83"/>
      <c r="B6" s="83"/>
      <c r="C6" s="83"/>
      <c r="D6" s="83"/>
      <c r="E6" s="83"/>
      <c r="F6" s="83"/>
      <c r="G6" s="83"/>
      <c r="H6" s="83"/>
      <c r="I6" s="83"/>
    </row>
    <row r="7" spans="1:9" ht="15" customHeight="1" thickTop="1" thickBot="1">
      <c r="A7" s="83"/>
      <c r="B7" s="197" t="s">
        <v>9</v>
      </c>
      <c r="C7" s="199" t="s">
        <v>10</v>
      </c>
      <c r="D7" s="201" t="s">
        <v>11</v>
      </c>
      <c r="E7" s="203" t="s">
        <v>12</v>
      </c>
      <c r="F7" s="205" t="s">
        <v>13</v>
      </c>
      <c r="G7" s="207" t="s">
        <v>38</v>
      </c>
      <c r="H7" s="209" t="s">
        <v>35</v>
      </c>
      <c r="I7" s="207" t="s">
        <v>36</v>
      </c>
    </row>
    <row r="8" spans="1:9" ht="21" customHeight="1" thickBot="1">
      <c r="A8" s="83"/>
      <c r="B8" s="198"/>
      <c r="C8" s="200"/>
      <c r="D8" s="202"/>
      <c r="E8" s="204"/>
      <c r="F8" s="206"/>
      <c r="G8" s="208"/>
      <c r="H8" s="210"/>
      <c r="I8" s="208"/>
    </row>
    <row r="9" spans="1:9" ht="18" customHeight="1" thickTop="1" thickBot="1">
      <c r="A9" s="83"/>
      <c r="B9" s="100"/>
      <c r="C9" s="101"/>
      <c r="D9" s="101"/>
      <c r="E9" s="101"/>
      <c r="F9" s="36"/>
      <c r="G9" s="37"/>
      <c r="H9" s="36"/>
      <c r="I9" s="35"/>
    </row>
    <row r="10" spans="1:9" ht="18" customHeight="1" thickTop="1">
      <c r="A10" s="83"/>
      <c r="B10" s="27">
        <v>1</v>
      </c>
      <c r="C10" s="10"/>
      <c r="D10" s="17" t="s">
        <v>14</v>
      </c>
      <c r="E10" s="34"/>
      <c r="F10" s="34"/>
      <c r="G10" s="42"/>
      <c r="H10" s="34"/>
      <c r="I10" s="43"/>
    </row>
    <row r="11" spans="1:9" ht="18" customHeight="1">
      <c r="A11" s="83"/>
      <c r="B11" s="28"/>
      <c r="C11" s="11" t="s">
        <v>15</v>
      </c>
      <c r="D11" s="12" t="s">
        <v>16</v>
      </c>
      <c r="E11" s="38" t="s">
        <v>17</v>
      </c>
      <c r="F11" s="123">
        <f>+'1.1 Desbosque y Destronque'!F18</f>
        <v>4.6714991399999999</v>
      </c>
      <c r="G11" s="124">
        <v>0.1</v>
      </c>
      <c r="H11" s="125">
        <f>F11*G11</f>
        <v>0.467149914</v>
      </c>
      <c r="I11" s="138">
        <f>F11+H11</f>
        <v>5.138649054</v>
      </c>
    </row>
    <row r="12" spans="1:9" ht="26.25" customHeight="1" thickBot="1">
      <c r="A12" s="83"/>
      <c r="B12" s="29"/>
      <c r="C12" s="11">
        <v>1.2</v>
      </c>
      <c r="D12" s="14" t="s">
        <v>19</v>
      </c>
      <c r="E12" s="39" t="s">
        <v>18</v>
      </c>
      <c r="F12" s="127">
        <f>+'1.2-Terraplén'!F112+'1.2-Terraplén'!F119</f>
        <v>7905.3850000000002</v>
      </c>
      <c r="G12" s="128">
        <v>0.1</v>
      </c>
      <c r="H12" s="129">
        <f>F12*G12</f>
        <v>790.53850000000011</v>
      </c>
      <c r="I12" s="139">
        <f>F12+H12</f>
        <v>8695.9235000000008</v>
      </c>
    </row>
    <row r="13" spans="1:9" ht="18" customHeight="1" thickTop="1" thickBot="1">
      <c r="A13" s="83"/>
      <c r="B13" s="30"/>
      <c r="C13" s="15"/>
      <c r="D13" s="15"/>
      <c r="E13" s="15"/>
      <c r="F13" s="15"/>
      <c r="G13" s="40"/>
      <c r="H13" s="15"/>
      <c r="I13" s="140"/>
    </row>
    <row r="14" spans="1:9" ht="18" customHeight="1" thickTop="1">
      <c r="A14" s="83"/>
      <c r="B14" s="27">
        <v>2</v>
      </c>
      <c r="C14" s="16"/>
      <c r="D14" s="17" t="s">
        <v>20</v>
      </c>
      <c r="E14" s="34"/>
      <c r="F14" s="34"/>
      <c r="G14" s="42"/>
      <c r="H14" s="34"/>
      <c r="I14" s="141"/>
    </row>
    <row r="15" spans="1:9" ht="18" customHeight="1">
      <c r="A15" s="83"/>
      <c r="B15" s="28"/>
      <c r="C15" s="18" t="s">
        <v>21</v>
      </c>
      <c r="D15" s="12" t="s">
        <v>80</v>
      </c>
      <c r="E15" s="13" t="s">
        <v>18</v>
      </c>
      <c r="F15" s="123">
        <v>0</v>
      </c>
      <c r="G15" s="124">
        <v>0.1</v>
      </c>
      <c r="H15" s="129">
        <f t="shared" ref="H15:H19" si="0">F15*G15</f>
        <v>0</v>
      </c>
      <c r="I15" s="138">
        <f t="shared" ref="I15:I19" si="1">F15+H15</f>
        <v>0</v>
      </c>
    </row>
    <row r="16" spans="1:9" ht="24.75" customHeight="1">
      <c r="A16" s="83"/>
      <c r="B16" s="28"/>
      <c r="C16" s="18" t="s">
        <v>22</v>
      </c>
      <c r="D16" s="14" t="s">
        <v>37</v>
      </c>
      <c r="E16" s="13" t="s">
        <v>23</v>
      </c>
      <c r="F16" s="123">
        <v>0</v>
      </c>
      <c r="G16" s="124">
        <v>0.05</v>
      </c>
      <c r="H16" s="129">
        <f t="shared" si="0"/>
        <v>0</v>
      </c>
      <c r="I16" s="138">
        <f t="shared" si="1"/>
        <v>0</v>
      </c>
    </row>
    <row r="17" spans="1:9" ht="18" customHeight="1">
      <c r="A17" s="83"/>
      <c r="B17" s="28"/>
      <c r="C17" s="18" t="s">
        <v>24</v>
      </c>
      <c r="D17" s="12" t="s">
        <v>25</v>
      </c>
      <c r="E17" s="13" t="s">
        <v>23</v>
      </c>
      <c r="F17" s="123">
        <v>0</v>
      </c>
      <c r="G17" s="124">
        <v>0.05</v>
      </c>
      <c r="H17" s="129">
        <f t="shared" si="0"/>
        <v>0</v>
      </c>
      <c r="I17" s="138">
        <f t="shared" si="1"/>
        <v>0</v>
      </c>
    </row>
    <row r="18" spans="1:9" ht="18" customHeight="1">
      <c r="A18" s="83"/>
      <c r="B18" s="28"/>
      <c r="C18" s="18">
        <v>2.4</v>
      </c>
      <c r="D18" s="12" t="s">
        <v>81</v>
      </c>
      <c r="E18" s="13" t="s">
        <v>18</v>
      </c>
      <c r="F18" s="135">
        <v>0</v>
      </c>
      <c r="G18" s="131">
        <v>0.05</v>
      </c>
      <c r="H18" s="129">
        <f t="shared" si="0"/>
        <v>0</v>
      </c>
      <c r="I18" s="138">
        <f t="shared" si="1"/>
        <v>0</v>
      </c>
    </row>
    <row r="19" spans="1:9" ht="18" customHeight="1" thickBot="1">
      <c r="A19" s="83"/>
      <c r="B19" s="33"/>
      <c r="C19" s="44">
        <v>2.5</v>
      </c>
      <c r="D19" s="25" t="s">
        <v>82</v>
      </c>
      <c r="E19" s="26" t="s">
        <v>18</v>
      </c>
      <c r="F19" s="137">
        <v>0</v>
      </c>
      <c r="G19" s="128">
        <v>0.05</v>
      </c>
      <c r="H19" s="132">
        <f t="shared" si="0"/>
        <v>0</v>
      </c>
      <c r="I19" s="142">
        <f t="shared" si="1"/>
        <v>0</v>
      </c>
    </row>
    <row r="20" spans="1:9" ht="18" customHeight="1" thickTop="1" thickBot="1">
      <c r="A20" s="83"/>
      <c r="B20" s="31"/>
      <c r="C20" s="19"/>
      <c r="D20" s="20"/>
      <c r="E20" s="21"/>
      <c r="F20" s="134"/>
      <c r="G20" s="134"/>
      <c r="H20" s="134"/>
      <c r="I20" s="143"/>
    </row>
    <row r="21" spans="1:9" ht="18" customHeight="1" thickTop="1">
      <c r="A21" s="83"/>
      <c r="B21" s="27">
        <v>3</v>
      </c>
      <c r="C21" s="16"/>
      <c r="D21" s="17" t="s">
        <v>26</v>
      </c>
      <c r="E21" s="34"/>
      <c r="F21" s="34"/>
      <c r="G21" s="42"/>
      <c r="H21" s="34"/>
      <c r="I21" s="141"/>
    </row>
    <row r="22" spans="1:9" ht="18" customHeight="1">
      <c r="A22" s="83"/>
      <c r="B22" s="32"/>
      <c r="C22" s="18" t="s">
        <v>27</v>
      </c>
      <c r="D22" s="22" t="s">
        <v>28</v>
      </c>
      <c r="E22" s="23" t="s">
        <v>29</v>
      </c>
      <c r="F22" s="123">
        <v>1</v>
      </c>
      <c r="G22" s="124">
        <v>0</v>
      </c>
      <c r="H22" s="129">
        <f>F1*+G22</f>
        <v>0</v>
      </c>
      <c r="I22" s="138">
        <f>F22+H22</f>
        <v>1</v>
      </c>
    </row>
    <row r="23" spans="1:9" ht="18" customHeight="1">
      <c r="A23" s="83"/>
      <c r="B23" s="28"/>
      <c r="C23" s="18" t="s">
        <v>30</v>
      </c>
      <c r="D23" s="12" t="s">
        <v>31</v>
      </c>
      <c r="E23" s="13" t="s">
        <v>29</v>
      </c>
      <c r="F23" s="123">
        <v>1</v>
      </c>
      <c r="G23" s="124">
        <v>0</v>
      </c>
      <c r="H23" s="129">
        <f>F2*+G23</f>
        <v>0</v>
      </c>
      <c r="I23" s="138">
        <f>F23+H23</f>
        <v>1</v>
      </c>
    </row>
    <row r="24" spans="1:9" ht="18" customHeight="1" thickBot="1">
      <c r="A24" s="83"/>
      <c r="B24" s="33"/>
      <c r="C24" s="24" t="s">
        <v>32</v>
      </c>
      <c r="D24" s="25" t="s">
        <v>33</v>
      </c>
      <c r="E24" s="26" t="s">
        <v>34</v>
      </c>
      <c r="F24" s="127">
        <v>1</v>
      </c>
      <c r="G24" s="128">
        <v>0</v>
      </c>
      <c r="H24" s="132">
        <f>F6*+G24</f>
        <v>0</v>
      </c>
      <c r="I24" s="142">
        <f>F24+H24</f>
        <v>1</v>
      </c>
    </row>
    <row r="25" spans="1:9" ht="15.75" thickTop="1"/>
  </sheetData>
  <mergeCells count="10">
    <mergeCell ref="C5:I5"/>
    <mergeCell ref="B2:I2"/>
    <mergeCell ref="B7:B8"/>
    <mergeCell ref="C7:C8"/>
    <mergeCell ref="D7:D8"/>
    <mergeCell ref="E7:E8"/>
    <mergeCell ref="F7:F8"/>
    <mergeCell ref="G7:G8"/>
    <mergeCell ref="H7:H8"/>
    <mergeCell ref="I7:I8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H23"/>
  <sheetViews>
    <sheetView showGridLines="0" view="pageBreakPreview" zoomScaleNormal="100" zoomScaleSheetLayoutView="100" workbookViewId="0">
      <selection activeCell="K2" sqref="K2"/>
    </sheetView>
  </sheetViews>
  <sheetFormatPr baseColWidth="10" defaultRowHeight="15"/>
  <cols>
    <col min="1" max="1" width="5" customWidth="1"/>
    <col min="2" max="2" width="8.7109375" customWidth="1"/>
    <col min="3" max="3" width="13.28515625" customWidth="1"/>
    <col min="4" max="4" width="12.7109375" customWidth="1"/>
    <col min="5" max="5" width="20.85546875" customWidth="1"/>
    <col min="6" max="6" width="15.28515625" customWidth="1"/>
    <col min="7" max="7" width="14.140625" customWidth="1"/>
  </cols>
  <sheetData>
    <row r="1" spans="1:8" ht="7.5" customHeight="1">
      <c r="A1" s="45"/>
      <c r="B1" s="45"/>
      <c r="C1" s="46"/>
      <c r="D1" s="45"/>
      <c r="E1" s="47"/>
      <c r="F1" s="48"/>
      <c r="G1" s="48"/>
    </row>
    <row r="2" spans="1:8" ht="59.25" customHeight="1">
      <c r="A2" s="216" t="s">
        <v>76</v>
      </c>
      <c r="B2" s="217"/>
      <c r="C2" s="217"/>
      <c r="D2" s="217"/>
      <c r="E2" s="217"/>
      <c r="F2" s="217"/>
      <c r="G2" s="217"/>
    </row>
    <row r="3" spans="1:8" ht="15.75">
      <c r="A3" s="49"/>
      <c r="B3" s="50"/>
      <c r="C3" s="50"/>
      <c r="D3" s="50"/>
      <c r="E3" s="50"/>
      <c r="F3" s="50"/>
      <c r="G3" s="50"/>
    </row>
    <row r="4" spans="1:8" ht="15.75">
      <c r="B4" s="51" t="s">
        <v>65</v>
      </c>
      <c r="C4" s="218" t="s">
        <v>66</v>
      </c>
      <c r="D4" s="218"/>
      <c r="E4" s="218"/>
      <c r="F4" s="218"/>
      <c r="G4" s="6"/>
      <c r="H4" s="2"/>
    </row>
    <row r="5" spans="1:8" ht="15.75">
      <c r="B5" s="1"/>
      <c r="C5" s="5"/>
      <c r="D5" s="6"/>
      <c r="E5" s="6"/>
      <c r="F5" s="6"/>
      <c r="G5" s="6"/>
      <c r="H5" s="2"/>
    </row>
    <row r="6" spans="1:8" ht="37.5" customHeight="1" thickBot="1">
      <c r="B6" s="219" t="s">
        <v>71</v>
      </c>
      <c r="C6" s="219"/>
      <c r="D6" s="219"/>
      <c r="E6" s="219"/>
      <c r="F6" s="219"/>
      <c r="G6" s="219"/>
    </row>
    <row r="7" spans="1:8" ht="15.75" thickBot="1">
      <c r="B7" s="3"/>
      <c r="C7" s="220" t="s">
        <v>67</v>
      </c>
      <c r="D7" s="221"/>
      <c r="E7" s="53" t="s">
        <v>41</v>
      </c>
      <c r="F7" s="63" t="s">
        <v>68</v>
      </c>
      <c r="G7" s="3"/>
      <c r="H7" t="s">
        <v>62</v>
      </c>
    </row>
    <row r="8" spans="1:8">
      <c r="C8" s="222">
        <v>27.292999999999999</v>
      </c>
      <c r="D8" s="223"/>
      <c r="E8" s="56">
        <v>1</v>
      </c>
      <c r="F8" s="118">
        <f>C8*E8/10000</f>
        <v>2.7293E-3</v>
      </c>
    </row>
    <row r="9" spans="1:8">
      <c r="C9" s="212">
        <v>146.024</v>
      </c>
      <c r="D9" s="213"/>
      <c r="E9" s="59">
        <v>1</v>
      </c>
      <c r="F9" s="119">
        <f>C9*E9/10000</f>
        <v>1.46024E-2</v>
      </c>
    </row>
    <row r="10" spans="1:8">
      <c r="C10" s="212">
        <v>510.00099999999998</v>
      </c>
      <c r="D10" s="213"/>
      <c r="E10" s="59">
        <v>1</v>
      </c>
      <c r="F10" s="119">
        <f>C10*E10/10000</f>
        <v>5.10001E-2</v>
      </c>
    </row>
    <row r="11" spans="1:8" ht="15.75" thickBot="1">
      <c r="C11" s="214">
        <v>896.70899999999995</v>
      </c>
      <c r="D11" s="215"/>
      <c r="E11" s="62">
        <v>1</v>
      </c>
      <c r="F11" s="120">
        <f>C11*E11/10000</f>
        <v>8.9670899999999998E-2</v>
      </c>
    </row>
    <row r="12" spans="1:8" ht="15.75" thickBot="1">
      <c r="C12" s="113"/>
      <c r="D12" s="113"/>
      <c r="E12" s="113"/>
      <c r="F12" s="121">
        <f>+SUM(F8:F11)</f>
        <v>0.1580027</v>
      </c>
    </row>
    <row r="13" spans="1:8">
      <c r="D13" s="4"/>
      <c r="E13" s="4"/>
      <c r="F13" s="93"/>
    </row>
    <row r="14" spans="1:8" ht="37.5" customHeight="1" thickBot="1">
      <c r="B14" s="219" t="s">
        <v>69</v>
      </c>
      <c r="C14" s="219"/>
      <c r="D14" s="219"/>
      <c r="E14" s="219"/>
      <c r="F14" s="219"/>
      <c r="G14" s="219"/>
    </row>
    <row r="15" spans="1:8" ht="15.75" thickBot="1">
      <c r="B15" s="3"/>
      <c r="C15" s="220" t="s">
        <v>67</v>
      </c>
      <c r="D15" s="221"/>
      <c r="E15" s="53" t="s">
        <v>41</v>
      </c>
      <c r="F15" s="63" t="s">
        <v>68</v>
      </c>
      <c r="G15" s="3"/>
      <c r="H15" t="s">
        <v>70</v>
      </c>
    </row>
    <row r="16" spans="1:8">
      <c r="C16" s="222">
        <v>13505.565500000001</v>
      </c>
      <c r="D16" s="223"/>
      <c r="E16" s="56">
        <v>1</v>
      </c>
      <c r="F16" s="116">
        <f>C16*E16/10000</f>
        <v>1.3505565500000001</v>
      </c>
    </row>
    <row r="17" spans="2:8" ht="15.75" thickBot="1">
      <c r="C17" s="226">
        <v>33209.425900000002</v>
      </c>
      <c r="D17" s="227"/>
      <c r="E17" s="114">
        <v>1</v>
      </c>
      <c r="F17" s="117">
        <f>C17*E17/10000</f>
        <v>3.32094259</v>
      </c>
    </row>
    <row r="18" spans="2:8" ht="15.75" thickBot="1">
      <c r="F18" s="115">
        <f>+SUM(F16:F17)</f>
        <v>4.6714991399999999</v>
      </c>
    </row>
    <row r="20" spans="2:8" ht="19.5" thickBot="1">
      <c r="B20" s="219" t="s">
        <v>72</v>
      </c>
      <c r="C20" s="219"/>
      <c r="D20" s="219"/>
      <c r="E20" s="219"/>
      <c r="F20" s="219"/>
      <c r="G20" s="219"/>
    </row>
    <row r="21" spans="2:8" ht="15.75" thickBot="1">
      <c r="B21" s="3"/>
      <c r="C21" s="220" t="s">
        <v>67</v>
      </c>
      <c r="D21" s="221"/>
      <c r="E21" s="53" t="s">
        <v>41</v>
      </c>
      <c r="F21" s="63" t="s">
        <v>68</v>
      </c>
      <c r="G21" s="3"/>
      <c r="H21" t="s">
        <v>63</v>
      </c>
    </row>
    <row r="22" spans="2:8" ht="15.75" thickBot="1">
      <c r="C22" s="224">
        <v>60</v>
      </c>
      <c r="D22" s="225"/>
      <c r="E22" s="96">
        <f>+'2.5-Geotubo(3m2)'!E8</f>
        <v>33</v>
      </c>
      <c r="F22" s="122">
        <f>C22*E22/10000</f>
        <v>0.19800000000000001</v>
      </c>
    </row>
    <row r="23" spans="2:8" ht="15.75" thickBot="1">
      <c r="F23" s="115">
        <f>+SUM(F22:F22)</f>
        <v>0.19800000000000001</v>
      </c>
    </row>
  </sheetData>
  <mergeCells count="15">
    <mergeCell ref="C22:D22"/>
    <mergeCell ref="B14:G14"/>
    <mergeCell ref="C15:D15"/>
    <mergeCell ref="C16:D16"/>
    <mergeCell ref="C17:D17"/>
    <mergeCell ref="B20:G20"/>
    <mergeCell ref="C21:D21"/>
    <mergeCell ref="C9:D9"/>
    <mergeCell ref="C10:D10"/>
    <mergeCell ref="C11:D11"/>
    <mergeCell ref="A2:G2"/>
    <mergeCell ref="C4:F4"/>
    <mergeCell ref="B6:G6"/>
    <mergeCell ref="C7:D7"/>
    <mergeCell ref="C8:D8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J159"/>
  <sheetViews>
    <sheetView showGridLines="0" view="pageBreakPreview" topLeftCell="A103" zoomScaleNormal="100" zoomScaleSheetLayoutView="100" workbookViewId="0">
      <selection activeCell="K2" sqref="K2"/>
    </sheetView>
  </sheetViews>
  <sheetFormatPr baseColWidth="10" defaultRowHeight="15"/>
  <cols>
    <col min="1" max="1" width="8.5703125" customWidth="1"/>
    <col min="2" max="2" width="13.28515625" customWidth="1"/>
    <col min="3" max="3" width="23.42578125" bestFit="1" customWidth="1"/>
    <col min="4" max="4" width="9.140625" customWidth="1"/>
    <col min="5" max="5" width="14.28515625" bestFit="1" customWidth="1"/>
    <col min="6" max="6" width="14.85546875" customWidth="1"/>
    <col min="7" max="7" width="7.7109375" customWidth="1"/>
    <col min="8" max="8" width="15.140625" customWidth="1"/>
    <col min="9" max="9" width="16.140625" customWidth="1"/>
    <col min="10" max="10" width="11.42578125" customWidth="1"/>
  </cols>
  <sheetData>
    <row r="1" spans="1:10" ht="7.5" customHeight="1">
      <c r="A1" s="71"/>
      <c r="B1" s="71"/>
      <c r="C1" s="72"/>
      <c r="D1" s="71"/>
      <c r="E1" s="73"/>
      <c r="F1" s="74"/>
      <c r="G1" s="74"/>
      <c r="H1" s="74"/>
    </row>
    <row r="2" spans="1:10" ht="59.25" customHeight="1">
      <c r="A2" s="241" t="s">
        <v>76</v>
      </c>
      <c r="B2" s="241"/>
      <c r="C2" s="241"/>
      <c r="D2" s="241"/>
      <c r="E2" s="241"/>
      <c r="F2" s="241"/>
      <c r="G2" s="241"/>
      <c r="H2" s="181"/>
    </row>
    <row r="3" spans="1:10" ht="12" customHeight="1">
      <c r="A3" s="155"/>
      <c r="B3" s="156"/>
      <c r="C3" s="156"/>
      <c r="D3" s="156"/>
      <c r="E3" s="156"/>
      <c r="F3" s="156"/>
      <c r="G3" s="156"/>
      <c r="H3" s="175"/>
    </row>
    <row r="4" spans="1:10" ht="15.75">
      <c r="A4" s="77" t="s">
        <v>45</v>
      </c>
      <c r="B4" s="78" t="s">
        <v>44</v>
      </c>
      <c r="C4" s="79"/>
      <c r="D4" s="79"/>
      <c r="E4" s="79"/>
      <c r="F4" s="79"/>
      <c r="G4" s="79"/>
      <c r="H4" s="182"/>
      <c r="J4" s="2"/>
    </row>
    <row r="5" spans="1:10" ht="10.5" customHeight="1">
      <c r="A5" s="80"/>
      <c r="B5" s="81"/>
      <c r="C5" s="81"/>
      <c r="D5" s="82"/>
      <c r="E5" s="82"/>
      <c r="F5" s="82"/>
      <c r="G5" s="82"/>
      <c r="H5" s="82"/>
      <c r="J5" s="2"/>
    </row>
    <row r="6" spans="1:10" ht="39.75" customHeight="1" thickBot="1">
      <c r="A6" s="228" t="s">
        <v>71</v>
      </c>
      <c r="B6" s="228"/>
      <c r="C6" s="228"/>
      <c r="D6" s="228"/>
      <c r="E6" s="228"/>
      <c r="F6" s="228"/>
      <c r="G6" s="83"/>
      <c r="H6" s="83"/>
    </row>
    <row r="7" spans="1:10" s="3" customFormat="1" ht="27" customHeight="1" thickBot="1">
      <c r="A7" s="157"/>
      <c r="B7" s="91" t="s">
        <v>0</v>
      </c>
      <c r="C7" s="52" t="s">
        <v>6</v>
      </c>
      <c r="D7" s="52" t="s">
        <v>4</v>
      </c>
      <c r="E7" s="53" t="s">
        <v>5</v>
      </c>
      <c r="F7" s="158" t="s">
        <v>43</v>
      </c>
      <c r="G7" s="157"/>
      <c r="H7" s="183"/>
      <c r="I7" s="184"/>
    </row>
    <row r="8" spans="1:10" ht="15" customHeight="1">
      <c r="A8" s="83"/>
      <c r="B8" s="54">
        <v>-30</v>
      </c>
      <c r="C8" s="152"/>
      <c r="D8" s="55">
        <v>0.26</v>
      </c>
      <c r="E8" s="56"/>
      <c r="F8" s="159"/>
      <c r="G8" s="83"/>
      <c r="H8" s="83"/>
    </row>
    <row r="9" spans="1:10" ht="15" customHeight="1">
      <c r="A9" s="83"/>
      <c r="B9" s="57">
        <v>-15</v>
      </c>
      <c r="C9" s="153">
        <f>B9-B8</f>
        <v>15</v>
      </c>
      <c r="D9" s="58">
        <v>2.4670000000000001</v>
      </c>
      <c r="E9" s="59">
        <f>(D9+D8)/2</f>
        <v>1.3635000000000002</v>
      </c>
      <c r="F9" s="160">
        <f>E9*C9</f>
        <v>20.452500000000001</v>
      </c>
      <c r="G9" s="83"/>
      <c r="H9" s="83"/>
    </row>
    <row r="10" spans="1:10" ht="15" customHeight="1">
      <c r="A10" s="83"/>
      <c r="B10" s="57">
        <v>0</v>
      </c>
      <c r="C10" s="153">
        <f t="shared" ref="C10:C52" si="0">B10-B9</f>
        <v>15</v>
      </c>
      <c r="D10" s="58">
        <v>3.867</v>
      </c>
      <c r="E10" s="59">
        <f t="shared" ref="E10:E52" si="1">(D10+D9)/2</f>
        <v>3.1669999999999998</v>
      </c>
      <c r="F10" s="160">
        <f t="shared" ref="F10:F52" si="2">E10*C10</f>
        <v>47.504999999999995</v>
      </c>
      <c r="G10" s="83"/>
      <c r="H10" s="83"/>
    </row>
    <row r="11" spans="1:10" ht="15" customHeight="1">
      <c r="A11" s="83"/>
      <c r="B11" s="57">
        <v>20</v>
      </c>
      <c r="C11" s="153">
        <f t="shared" si="0"/>
        <v>20</v>
      </c>
      <c r="D11" s="58">
        <v>0</v>
      </c>
      <c r="E11" s="59">
        <f t="shared" si="1"/>
        <v>1.9335</v>
      </c>
      <c r="F11" s="160">
        <f t="shared" si="2"/>
        <v>38.67</v>
      </c>
      <c r="G11" s="83"/>
      <c r="H11" s="83"/>
    </row>
    <row r="12" spans="1:10" ht="15" customHeight="1">
      <c r="A12" s="83"/>
      <c r="B12" s="57">
        <v>40</v>
      </c>
      <c r="C12" s="153">
        <f t="shared" si="0"/>
        <v>20</v>
      </c>
      <c r="D12" s="58">
        <v>0</v>
      </c>
      <c r="E12" s="59">
        <f t="shared" si="1"/>
        <v>0</v>
      </c>
      <c r="F12" s="160">
        <f t="shared" si="2"/>
        <v>0</v>
      </c>
      <c r="G12" s="83"/>
      <c r="H12" s="83"/>
    </row>
    <row r="13" spans="1:10" ht="15" customHeight="1">
      <c r="A13" s="83"/>
      <c r="B13" s="57">
        <v>60</v>
      </c>
      <c r="C13" s="153">
        <f t="shared" si="0"/>
        <v>20</v>
      </c>
      <c r="D13" s="58">
        <v>1.2500000000000001E-2</v>
      </c>
      <c r="E13" s="59">
        <f t="shared" si="1"/>
        <v>6.2500000000000003E-3</v>
      </c>
      <c r="F13" s="160">
        <f t="shared" si="2"/>
        <v>0.125</v>
      </c>
      <c r="G13" s="83"/>
      <c r="H13" s="83"/>
    </row>
    <row r="14" spans="1:10" ht="15" customHeight="1">
      <c r="A14" s="83"/>
      <c r="B14" s="161">
        <v>80</v>
      </c>
      <c r="C14" s="153">
        <f t="shared" si="0"/>
        <v>20</v>
      </c>
      <c r="D14" s="58">
        <v>3.2000000000000001E-2</v>
      </c>
      <c r="E14" s="59">
        <f t="shared" si="1"/>
        <v>2.2249999999999999E-2</v>
      </c>
      <c r="F14" s="160">
        <f t="shared" si="2"/>
        <v>0.44499999999999995</v>
      </c>
      <c r="G14" s="83"/>
      <c r="H14" s="83"/>
    </row>
    <row r="15" spans="1:10" ht="15" customHeight="1">
      <c r="A15" s="83"/>
      <c r="B15" s="161">
        <v>100</v>
      </c>
      <c r="C15" s="153">
        <f t="shared" si="0"/>
        <v>20</v>
      </c>
      <c r="D15" s="58">
        <v>1.3565</v>
      </c>
      <c r="E15" s="59">
        <f t="shared" si="1"/>
        <v>0.69425000000000003</v>
      </c>
      <c r="F15" s="160">
        <f t="shared" si="2"/>
        <v>13.885000000000002</v>
      </c>
      <c r="G15" s="83"/>
      <c r="H15" s="83"/>
    </row>
    <row r="16" spans="1:10" ht="15" customHeight="1">
      <c r="A16" s="83"/>
      <c r="B16" s="161">
        <v>120</v>
      </c>
      <c r="C16" s="153">
        <f t="shared" si="0"/>
        <v>20</v>
      </c>
      <c r="D16" s="58">
        <v>1.698</v>
      </c>
      <c r="E16" s="59">
        <f t="shared" si="1"/>
        <v>1.52725</v>
      </c>
      <c r="F16" s="160">
        <f t="shared" si="2"/>
        <v>30.545000000000002</v>
      </c>
      <c r="G16" s="83"/>
      <c r="H16" s="83"/>
    </row>
    <row r="17" spans="1:8" ht="15" customHeight="1">
      <c r="A17" s="83"/>
      <c r="B17" s="161">
        <v>140</v>
      </c>
      <c r="C17" s="153">
        <f t="shared" si="0"/>
        <v>20</v>
      </c>
      <c r="D17" s="58">
        <v>0.91149999999999998</v>
      </c>
      <c r="E17" s="59">
        <f t="shared" si="1"/>
        <v>1.3047499999999999</v>
      </c>
      <c r="F17" s="160">
        <f t="shared" si="2"/>
        <v>26.094999999999999</v>
      </c>
      <c r="G17" s="83"/>
      <c r="H17" s="83"/>
    </row>
    <row r="18" spans="1:8" ht="15" customHeight="1">
      <c r="A18" s="83"/>
      <c r="B18" s="161">
        <v>160</v>
      </c>
      <c r="C18" s="153">
        <f t="shared" si="0"/>
        <v>20</v>
      </c>
      <c r="D18" s="58">
        <v>0.49199999999999999</v>
      </c>
      <c r="E18" s="59">
        <f t="shared" si="1"/>
        <v>0.70174999999999998</v>
      </c>
      <c r="F18" s="160">
        <f t="shared" si="2"/>
        <v>14.035</v>
      </c>
      <c r="G18" s="83"/>
      <c r="H18" s="83"/>
    </row>
    <row r="19" spans="1:8" ht="15" customHeight="1">
      <c r="A19" s="83"/>
      <c r="B19" s="161">
        <v>180</v>
      </c>
      <c r="C19" s="153">
        <f t="shared" si="0"/>
        <v>20</v>
      </c>
      <c r="D19" s="58">
        <v>0</v>
      </c>
      <c r="E19" s="59">
        <f t="shared" si="1"/>
        <v>0.246</v>
      </c>
      <c r="F19" s="160">
        <f t="shared" si="2"/>
        <v>4.92</v>
      </c>
      <c r="G19" s="162"/>
      <c r="H19" s="162"/>
    </row>
    <row r="20" spans="1:8" ht="15" customHeight="1">
      <c r="A20" s="83"/>
      <c r="B20" s="161">
        <v>200</v>
      </c>
      <c r="C20" s="153">
        <f t="shared" si="0"/>
        <v>20</v>
      </c>
      <c r="D20" s="58">
        <v>9.6500000000000002E-2</v>
      </c>
      <c r="E20" s="59">
        <f t="shared" si="1"/>
        <v>4.8250000000000001E-2</v>
      </c>
      <c r="F20" s="160">
        <f t="shared" si="2"/>
        <v>0.96500000000000008</v>
      </c>
      <c r="G20" s="83"/>
      <c r="H20" s="83"/>
    </row>
    <row r="21" spans="1:8" ht="15" customHeight="1">
      <c r="A21" s="83"/>
      <c r="B21" s="161">
        <v>220</v>
      </c>
      <c r="C21" s="153">
        <f t="shared" si="0"/>
        <v>20</v>
      </c>
      <c r="D21" s="58">
        <v>0.1925</v>
      </c>
      <c r="E21" s="59">
        <f t="shared" si="1"/>
        <v>0.14450000000000002</v>
      </c>
      <c r="F21" s="160">
        <f t="shared" si="2"/>
        <v>2.8900000000000006</v>
      </c>
      <c r="G21" s="83"/>
      <c r="H21" s="83"/>
    </row>
    <row r="22" spans="1:8" ht="15" customHeight="1">
      <c r="A22" s="83"/>
      <c r="B22" s="161">
        <v>240</v>
      </c>
      <c r="C22" s="153">
        <f t="shared" si="0"/>
        <v>20</v>
      </c>
      <c r="D22" s="58">
        <v>0.14050000000000001</v>
      </c>
      <c r="E22" s="59">
        <f t="shared" si="1"/>
        <v>0.16650000000000001</v>
      </c>
      <c r="F22" s="160">
        <f t="shared" si="2"/>
        <v>3.33</v>
      </c>
      <c r="G22" s="83"/>
      <c r="H22" s="83"/>
    </row>
    <row r="23" spans="1:8" ht="15" customHeight="1">
      <c r="A23" s="83"/>
      <c r="B23" s="161">
        <v>260</v>
      </c>
      <c r="C23" s="153">
        <f t="shared" si="0"/>
        <v>20</v>
      </c>
      <c r="D23" s="58">
        <v>0.85250000000000004</v>
      </c>
      <c r="E23" s="59">
        <f t="shared" si="1"/>
        <v>0.49650000000000005</v>
      </c>
      <c r="F23" s="160">
        <f t="shared" si="2"/>
        <v>9.9300000000000015</v>
      </c>
      <c r="G23" s="83"/>
      <c r="H23" s="83"/>
    </row>
    <row r="24" spans="1:8" ht="15" customHeight="1">
      <c r="A24" s="83"/>
      <c r="B24" s="161">
        <v>280</v>
      </c>
      <c r="C24" s="153">
        <f t="shared" si="0"/>
        <v>20</v>
      </c>
      <c r="D24" s="58">
        <v>0.61499999999999999</v>
      </c>
      <c r="E24" s="59">
        <f t="shared" si="1"/>
        <v>0.73375000000000001</v>
      </c>
      <c r="F24" s="160">
        <f t="shared" si="2"/>
        <v>14.675000000000001</v>
      </c>
      <c r="G24" s="83"/>
      <c r="H24" s="83"/>
    </row>
    <row r="25" spans="1:8" ht="15" customHeight="1">
      <c r="A25" s="83"/>
      <c r="B25" s="161">
        <v>300</v>
      </c>
      <c r="C25" s="153">
        <f t="shared" si="0"/>
        <v>20</v>
      </c>
      <c r="D25" s="58">
        <v>3.4015</v>
      </c>
      <c r="E25" s="59">
        <f t="shared" si="1"/>
        <v>2.0082499999999999</v>
      </c>
      <c r="F25" s="160">
        <f t="shared" si="2"/>
        <v>40.164999999999999</v>
      </c>
      <c r="G25" s="83"/>
      <c r="H25" s="83"/>
    </row>
    <row r="26" spans="1:8" ht="15" customHeight="1">
      <c r="A26" s="83"/>
      <c r="B26" s="161">
        <v>320</v>
      </c>
      <c r="C26" s="153">
        <f t="shared" si="0"/>
        <v>20</v>
      </c>
      <c r="D26" s="58">
        <v>12.045</v>
      </c>
      <c r="E26" s="59">
        <f t="shared" si="1"/>
        <v>7.7232500000000002</v>
      </c>
      <c r="F26" s="160">
        <f t="shared" si="2"/>
        <v>154.465</v>
      </c>
      <c r="G26" s="83"/>
      <c r="H26" s="83"/>
    </row>
    <row r="27" spans="1:8" ht="15" customHeight="1">
      <c r="A27" s="83"/>
      <c r="B27" s="161">
        <v>340</v>
      </c>
      <c r="C27" s="153">
        <f t="shared" si="0"/>
        <v>20</v>
      </c>
      <c r="D27" s="58">
        <v>8.6654999999999998</v>
      </c>
      <c r="E27" s="59">
        <f t="shared" si="1"/>
        <v>10.35525</v>
      </c>
      <c r="F27" s="160">
        <f t="shared" si="2"/>
        <v>207.10499999999999</v>
      </c>
      <c r="G27" s="83"/>
      <c r="H27" s="83"/>
    </row>
    <row r="28" spans="1:8" ht="15" customHeight="1">
      <c r="A28" s="83"/>
      <c r="B28" s="161">
        <v>360</v>
      </c>
      <c r="C28" s="153">
        <f t="shared" si="0"/>
        <v>20</v>
      </c>
      <c r="D28" s="58">
        <v>5.4394999999999998</v>
      </c>
      <c r="E28" s="59">
        <f t="shared" si="1"/>
        <v>7.0525000000000002</v>
      </c>
      <c r="F28" s="160">
        <f t="shared" si="2"/>
        <v>141.05000000000001</v>
      </c>
      <c r="G28" s="83"/>
      <c r="H28" s="83"/>
    </row>
    <row r="29" spans="1:8" ht="15" customHeight="1">
      <c r="A29" s="83"/>
      <c r="B29" s="161">
        <v>380</v>
      </c>
      <c r="C29" s="153">
        <f t="shared" si="0"/>
        <v>20</v>
      </c>
      <c r="D29" s="58">
        <v>8.1590000000000007</v>
      </c>
      <c r="E29" s="59">
        <f t="shared" si="1"/>
        <v>6.7992500000000007</v>
      </c>
      <c r="F29" s="160">
        <f t="shared" si="2"/>
        <v>135.98500000000001</v>
      </c>
      <c r="G29" s="83"/>
      <c r="H29" s="83"/>
    </row>
    <row r="30" spans="1:8" ht="15" customHeight="1">
      <c r="A30" s="83"/>
      <c r="B30" s="161">
        <v>400</v>
      </c>
      <c r="C30" s="153">
        <f t="shared" si="0"/>
        <v>20</v>
      </c>
      <c r="D30" s="58">
        <v>7.9429999999999996</v>
      </c>
      <c r="E30" s="59">
        <f t="shared" si="1"/>
        <v>8.0510000000000002</v>
      </c>
      <c r="F30" s="160">
        <f t="shared" si="2"/>
        <v>161.02000000000001</v>
      </c>
      <c r="G30" s="83"/>
      <c r="H30" s="83"/>
    </row>
    <row r="31" spans="1:8" ht="15" customHeight="1">
      <c r="A31" s="83"/>
      <c r="B31" s="161">
        <v>420</v>
      </c>
      <c r="C31" s="153">
        <f t="shared" si="0"/>
        <v>20</v>
      </c>
      <c r="D31" s="58">
        <v>8.3439999999999994</v>
      </c>
      <c r="E31" s="59">
        <f t="shared" si="1"/>
        <v>8.1434999999999995</v>
      </c>
      <c r="F31" s="160">
        <f t="shared" si="2"/>
        <v>162.87</v>
      </c>
      <c r="G31" s="83"/>
      <c r="H31" s="83"/>
    </row>
    <row r="32" spans="1:8" ht="15" customHeight="1">
      <c r="A32" s="83"/>
      <c r="B32" s="161">
        <v>440</v>
      </c>
      <c r="C32" s="153">
        <f t="shared" si="0"/>
        <v>20</v>
      </c>
      <c r="D32" s="58">
        <v>6.3710000000000004</v>
      </c>
      <c r="E32" s="59">
        <f t="shared" si="1"/>
        <v>7.3574999999999999</v>
      </c>
      <c r="F32" s="160">
        <f t="shared" si="2"/>
        <v>147.15</v>
      </c>
      <c r="G32" s="83"/>
      <c r="H32" s="83"/>
    </row>
    <row r="33" spans="1:8" ht="15" customHeight="1">
      <c r="A33" s="83"/>
      <c r="B33" s="161">
        <v>460</v>
      </c>
      <c r="C33" s="153">
        <f t="shared" si="0"/>
        <v>20</v>
      </c>
      <c r="D33" s="58">
        <v>10.542999999999999</v>
      </c>
      <c r="E33" s="59">
        <f t="shared" si="1"/>
        <v>8.4570000000000007</v>
      </c>
      <c r="F33" s="160">
        <f t="shared" si="2"/>
        <v>169.14000000000001</v>
      </c>
      <c r="G33" s="83"/>
      <c r="H33" s="83"/>
    </row>
    <row r="34" spans="1:8" ht="15" customHeight="1">
      <c r="A34" s="83"/>
      <c r="B34" s="161">
        <v>480</v>
      </c>
      <c r="C34" s="153">
        <f t="shared" si="0"/>
        <v>20</v>
      </c>
      <c r="D34" s="58">
        <v>15.1045</v>
      </c>
      <c r="E34" s="59">
        <f t="shared" si="1"/>
        <v>12.82375</v>
      </c>
      <c r="F34" s="160">
        <f t="shared" si="2"/>
        <v>256.47500000000002</v>
      </c>
      <c r="G34" s="83"/>
      <c r="H34" s="83"/>
    </row>
    <row r="35" spans="1:8" ht="15" customHeight="1">
      <c r="A35" s="83"/>
      <c r="B35" s="161">
        <v>500</v>
      </c>
      <c r="C35" s="153">
        <f t="shared" si="0"/>
        <v>20</v>
      </c>
      <c r="D35" s="58">
        <v>20.142499999999998</v>
      </c>
      <c r="E35" s="59">
        <f t="shared" si="1"/>
        <v>17.6235</v>
      </c>
      <c r="F35" s="160">
        <f t="shared" si="2"/>
        <v>352.47</v>
      </c>
      <c r="G35" s="83"/>
      <c r="H35" s="83"/>
    </row>
    <row r="36" spans="1:8" ht="15" customHeight="1">
      <c r="A36" s="83"/>
      <c r="B36" s="161">
        <v>520</v>
      </c>
      <c r="C36" s="153">
        <f t="shared" si="0"/>
        <v>20</v>
      </c>
      <c r="D36" s="58">
        <v>0.36099999999999999</v>
      </c>
      <c r="E36" s="59">
        <f t="shared" si="1"/>
        <v>10.251749999999999</v>
      </c>
      <c r="F36" s="160">
        <f t="shared" si="2"/>
        <v>205.035</v>
      </c>
      <c r="G36" s="83"/>
      <c r="H36" s="83"/>
    </row>
    <row r="37" spans="1:8" ht="15" customHeight="1">
      <c r="A37" s="83"/>
      <c r="B37" s="161">
        <v>540</v>
      </c>
      <c r="C37" s="153">
        <f t="shared" si="0"/>
        <v>20</v>
      </c>
      <c r="D37" s="58">
        <v>4.1775000000000002</v>
      </c>
      <c r="E37" s="59">
        <f t="shared" si="1"/>
        <v>2.26925</v>
      </c>
      <c r="F37" s="160">
        <f t="shared" si="2"/>
        <v>45.384999999999998</v>
      </c>
      <c r="G37" s="83"/>
      <c r="H37" s="83"/>
    </row>
    <row r="38" spans="1:8" ht="15" customHeight="1">
      <c r="A38" s="83"/>
      <c r="B38" s="161">
        <v>560</v>
      </c>
      <c r="C38" s="153">
        <f t="shared" si="0"/>
        <v>20</v>
      </c>
      <c r="D38" s="58">
        <v>2.48</v>
      </c>
      <c r="E38" s="59">
        <f t="shared" si="1"/>
        <v>3.3287500000000003</v>
      </c>
      <c r="F38" s="160">
        <f t="shared" si="2"/>
        <v>66.575000000000003</v>
      </c>
      <c r="G38" s="83"/>
      <c r="H38" s="83"/>
    </row>
    <row r="39" spans="1:8" ht="15" customHeight="1">
      <c r="A39" s="83"/>
      <c r="B39" s="161">
        <v>580</v>
      </c>
      <c r="C39" s="153">
        <f t="shared" si="0"/>
        <v>20</v>
      </c>
      <c r="D39" s="58">
        <v>4.9095000000000004</v>
      </c>
      <c r="E39" s="59">
        <f t="shared" si="1"/>
        <v>3.69475</v>
      </c>
      <c r="F39" s="160">
        <f t="shared" si="2"/>
        <v>73.894999999999996</v>
      </c>
      <c r="G39" s="83"/>
      <c r="H39" s="83"/>
    </row>
    <row r="40" spans="1:8" ht="15" customHeight="1">
      <c r="A40" s="83"/>
      <c r="B40" s="161">
        <v>600</v>
      </c>
      <c r="C40" s="153">
        <f t="shared" si="0"/>
        <v>20</v>
      </c>
      <c r="D40" s="58">
        <v>13.27</v>
      </c>
      <c r="E40" s="59">
        <f t="shared" si="1"/>
        <v>9.0897500000000004</v>
      </c>
      <c r="F40" s="160">
        <f t="shared" si="2"/>
        <v>181.79500000000002</v>
      </c>
      <c r="G40" s="83"/>
      <c r="H40" s="83"/>
    </row>
    <row r="41" spans="1:8" ht="15" customHeight="1">
      <c r="A41" s="83"/>
      <c r="B41" s="161">
        <v>620</v>
      </c>
      <c r="C41" s="153">
        <f t="shared" si="0"/>
        <v>20</v>
      </c>
      <c r="D41" s="58">
        <v>12.166</v>
      </c>
      <c r="E41" s="59">
        <f t="shared" si="1"/>
        <v>12.718</v>
      </c>
      <c r="F41" s="160">
        <f t="shared" si="2"/>
        <v>254.36</v>
      </c>
      <c r="G41" s="83"/>
      <c r="H41" s="83"/>
    </row>
    <row r="42" spans="1:8" ht="15" customHeight="1">
      <c r="A42" s="83"/>
      <c r="B42" s="161">
        <v>640</v>
      </c>
      <c r="C42" s="153">
        <f t="shared" si="0"/>
        <v>20</v>
      </c>
      <c r="D42" s="58">
        <v>8.673</v>
      </c>
      <c r="E42" s="59">
        <f t="shared" si="1"/>
        <v>10.419499999999999</v>
      </c>
      <c r="F42" s="160">
        <f t="shared" si="2"/>
        <v>208.39</v>
      </c>
      <c r="G42" s="83"/>
      <c r="H42" s="83"/>
    </row>
    <row r="43" spans="1:8" ht="15" customHeight="1">
      <c r="A43" s="83"/>
      <c r="B43" s="161">
        <v>660</v>
      </c>
      <c r="C43" s="153">
        <f t="shared" si="0"/>
        <v>20</v>
      </c>
      <c r="D43" s="58">
        <v>7.3630000000000004</v>
      </c>
      <c r="E43" s="59">
        <f t="shared" si="1"/>
        <v>8.0180000000000007</v>
      </c>
      <c r="F43" s="160">
        <f t="shared" si="2"/>
        <v>160.36000000000001</v>
      </c>
      <c r="G43" s="83"/>
      <c r="H43" s="83"/>
    </row>
    <row r="44" spans="1:8" ht="15" customHeight="1">
      <c r="A44" s="83"/>
      <c r="B44" s="161">
        <v>680</v>
      </c>
      <c r="C44" s="153">
        <f t="shared" si="0"/>
        <v>20</v>
      </c>
      <c r="D44" s="58">
        <v>4.8404999999999996</v>
      </c>
      <c r="E44" s="59">
        <f t="shared" si="1"/>
        <v>6.10175</v>
      </c>
      <c r="F44" s="160">
        <f t="shared" si="2"/>
        <v>122.035</v>
      </c>
      <c r="G44" s="83"/>
      <c r="H44" s="83"/>
    </row>
    <row r="45" spans="1:8" ht="15" customHeight="1">
      <c r="A45" s="83"/>
      <c r="B45" s="161">
        <v>700</v>
      </c>
      <c r="C45" s="153">
        <f t="shared" si="0"/>
        <v>20</v>
      </c>
      <c r="D45" s="58">
        <v>4.5004999999999997</v>
      </c>
      <c r="E45" s="59">
        <f t="shared" si="1"/>
        <v>4.6704999999999997</v>
      </c>
      <c r="F45" s="160">
        <f t="shared" si="2"/>
        <v>93.41</v>
      </c>
      <c r="G45" s="83"/>
      <c r="H45" s="83"/>
    </row>
    <row r="46" spans="1:8" ht="15" customHeight="1">
      <c r="A46" s="83"/>
      <c r="B46" s="161">
        <v>720</v>
      </c>
      <c r="C46" s="153">
        <f t="shared" si="0"/>
        <v>20</v>
      </c>
      <c r="D46" s="58">
        <v>14.195499999999999</v>
      </c>
      <c r="E46" s="59">
        <f t="shared" si="1"/>
        <v>9.347999999999999</v>
      </c>
      <c r="F46" s="160">
        <f t="shared" si="2"/>
        <v>186.95999999999998</v>
      </c>
      <c r="G46" s="83"/>
      <c r="H46" s="83"/>
    </row>
    <row r="47" spans="1:8" ht="15" customHeight="1">
      <c r="A47" s="83"/>
      <c r="B47" s="161">
        <v>740</v>
      </c>
      <c r="C47" s="153">
        <f t="shared" si="0"/>
        <v>20</v>
      </c>
      <c r="D47" s="58">
        <v>3.7825000000000002</v>
      </c>
      <c r="E47" s="59">
        <f t="shared" si="1"/>
        <v>8.988999999999999</v>
      </c>
      <c r="F47" s="160">
        <f t="shared" si="2"/>
        <v>179.77999999999997</v>
      </c>
      <c r="G47" s="83"/>
      <c r="H47" s="83"/>
    </row>
    <row r="48" spans="1:8" ht="15" customHeight="1">
      <c r="A48" s="83"/>
      <c r="B48" s="161">
        <v>760</v>
      </c>
      <c r="C48" s="153">
        <f t="shared" si="0"/>
        <v>20</v>
      </c>
      <c r="D48" s="58">
        <v>1.7250000000000001</v>
      </c>
      <c r="E48" s="59">
        <f t="shared" si="1"/>
        <v>2.7537500000000001</v>
      </c>
      <c r="F48" s="160">
        <f t="shared" si="2"/>
        <v>55.075000000000003</v>
      </c>
      <c r="G48" s="83"/>
      <c r="H48" s="83"/>
    </row>
    <row r="49" spans="1:8" ht="15" customHeight="1">
      <c r="A49" s="83"/>
      <c r="B49" s="161">
        <v>780</v>
      </c>
      <c r="C49" s="153">
        <f t="shared" si="0"/>
        <v>20</v>
      </c>
      <c r="D49" s="58">
        <v>0.77049999999999996</v>
      </c>
      <c r="E49" s="59">
        <f t="shared" si="1"/>
        <v>1.2477499999999999</v>
      </c>
      <c r="F49" s="160">
        <f t="shared" si="2"/>
        <v>24.954999999999998</v>
      </c>
      <c r="G49" s="83"/>
      <c r="H49" s="83"/>
    </row>
    <row r="50" spans="1:8" ht="15" customHeight="1">
      <c r="A50" s="83"/>
      <c r="B50" s="161">
        <v>800</v>
      </c>
      <c r="C50" s="153">
        <f t="shared" si="0"/>
        <v>20</v>
      </c>
      <c r="D50" s="58">
        <v>0.18</v>
      </c>
      <c r="E50" s="59">
        <f t="shared" si="1"/>
        <v>0.47524999999999995</v>
      </c>
      <c r="F50" s="160">
        <f t="shared" si="2"/>
        <v>9.504999999999999</v>
      </c>
      <c r="G50" s="83"/>
      <c r="H50" s="83"/>
    </row>
    <row r="51" spans="1:8" ht="15" customHeight="1">
      <c r="A51" s="83"/>
      <c r="B51" s="161">
        <v>820</v>
      </c>
      <c r="C51" s="153">
        <f t="shared" si="0"/>
        <v>20</v>
      </c>
      <c r="D51" s="58">
        <v>2.4180000000000001</v>
      </c>
      <c r="E51" s="59">
        <f t="shared" si="1"/>
        <v>1.2990000000000002</v>
      </c>
      <c r="F51" s="160">
        <f t="shared" si="2"/>
        <v>25.980000000000004</v>
      </c>
      <c r="G51" s="83"/>
      <c r="H51" s="83"/>
    </row>
    <row r="52" spans="1:8" ht="15" customHeight="1" thickBot="1">
      <c r="A52" s="83"/>
      <c r="B52" s="60">
        <v>840</v>
      </c>
      <c r="C52" s="154">
        <f t="shared" si="0"/>
        <v>20</v>
      </c>
      <c r="D52" s="61">
        <v>4.0780000000000003</v>
      </c>
      <c r="E52" s="62">
        <f t="shared" si="1"/>
        <v>3.2480000000000002</v>
      </c>
      <c r="F52" s="163">
        <f t="shared" si="2"/>
        <v>64.960000000000008</v>
      </c>
      <c r="G52" s="83"/>
      <c r="H52" s="83"/>
    </row>
    <row r="53" spans="1:8" ht="15" customHeight="1" thickBot="1">
      <c r="A53" s="83"/>
      <c r="B53" s="83"/>
      <c r="C53" s="83"/>
      <c r="D53" s="4"/>
      <c r="E53" s="4"/>
      <c r="F53" s="164">
        <f>SUM(F8:F52)</f>
        <v>4114.8174999999992</v>
      </c>
      <c r="G53" s="83"/>
      <c r="H53" s="83"/>
    </row>
    <row r="54" spans="1:8" ht="37.5" customHeight="1">
      <c r="A54" s="228" t="s">
        <v>46</v>
      </c>
      <c r="B54" s="228"/>
      <c r="C54" s="228"/>
      <c r="D54" s="228"/>
      <c r="E54" s="228"/>
      <c r="F54" s="228"/>
      <c r="G54" s="83"/>
      <c r="H54" s="83"/>
    </row>
    <row r="55" spans="1:8" ht="15.75" thickBot="1">
      <c r="A55" s="83"/>
      <c r="B55" s="83"/>
      <c r="C55" s="83"/>
      <c r="D55" s="83"/>
      <c r="E55" s="83"/>
      <c r="F55" s="83"/>
      <c r="G55" s="83"/>
      <c r="H55" s="83"/>
    </row>
    <row r="56" spans="1:8" ht="24.95" customHeight="1" thickBot="1">
      <c r="A56" s="157"/>
      <c r="B56" s="91" t="s">
        <v>0</v>
      </c>
      <c r="C56" s="52" t="s">
        <v>6</v>
      </c>
      <c r="D56" s="52" t="s">
        <v>4</v>
      </c>
      <c r="E56" s="53" t="s">
        <v>5</v>
      </c>
      <c r="F56" s="158" t="s">
        <v>43</v>
      </c>
      <c r="G56" s="83"/>
      <c r="H56" s="83"/>
    </row>
    <row r="57" spans="1:8" ht="15" customHeight="1">
      <c r="A57" s="83"/>
      <c r="B57" s="57">
        <v>88</v>
      </c>
      <c r="C57" s="153"/>
      <c r="D57" s="58">
        <v>0</v>
      </c>
      <c r="E57" s="59"/>
      <c r="F57" s="160"/>
      <c r="G57" s="83"/>
      <c r="H57" s="83"/>
    </row>
    <row r="58" spans="1:8" ht="15" customHeight="1">
      <c r="A58" s="83"/>
      <c r="B58" s="57">
        <v>100</v>
      </c>
      <c r="C58" s="153">
        <f t="shared" ref="C58:C100" si="3">B58-B57</f>
        <v>12</v>
      </c>
      <c r="D58" s="58">
        <v>0.3</v>
      </c>
      <c r="E58" s="59">
        <f t="shared" ref="E58:E100" si="4">(D58+D57)/2</f>
        <v>0.15</v>
      </c>
      <c r="F58" s="160">
        <f t="shared" ref="F58:F100" si="5">E58*C58</f>
        <v>1.7999999999999998</v>
      </c>
      <c r="G58" s="83"/>
      <c r="H58" s="83"/>
    </row>
    <row r="59" spans="1:8" ht="15" customHeight="1">
      <c r="A59" s="83"/>
      <c r="B59" s="57">
        <v>150</v>
      </c>
      <c r="C59" s="153">
        <f t="shared" si="3"/>
        <v>50</v>
      </c>
      <c r="D59" s="58">
        <v>1.89</v>
      </c>
      <c r="E59" s="59">
        <f t="shared" si="4"/>
        <v>1.095</v>
      </c>
      <c r="F59" s="160">
        <f t="shared" si="5"/>
        <v>54.75</v>
      </c>
      <c r="G59" s="83"/>
      <c r="H59" s="83"/>
    </row>
    <row r="60" spans="1:8" ht="15" customHeight="1">
      <c r="A60" s="83"/>
      <c r="B60" s="57">
        <v>200</v>
      </c>
      <c r="C60" s="153">
        <f t="shared" si="3"/>
        <v>50</v>
      </c>
      <c r="D60" s="58">
        <v>3.62</v>
      </c>
      <c r="E60" s="59">
        <f t="shared" si="4"/>
        <v>2.7549999999999999</v>
      </c>
      <c r="F60" s="160">
        <f t="shared" si="5"/>
        <v>137.75</v>
      </c>
      <c r="G60" s="83"/>
      <c r="H60" s="83"/>
    </row>
    <row r="61" spans="1:8" ht="15" customHeight="1">
      <c r="A61" s="83"/>
      <c r="B61" s="57">
        <v>250</v>
      </c>
      <c r="C61" s="153">
        <f t="shared" si="3"/>
        <v>50</v>
      </c>
      <c r="D61" s="58">
        <v>3.6</v>
      </c>
      <c r="E61" s="59">
        <f t="shared" si="4"/>
        <v>3.6100000000000003</v>
      </c>
      <c r="F61" s="160">
        <f t="shared" si="5"/>
        <v>180.50000000000003</v>
      </c>
      <c r="G61" s="83"/>
      <c r="H61" s="83"/>
    </row>
    <row r="62" spans="1:8" ht="15" customHeight="1">
      <c r="A62" s="83"/>
      <c r="B62" s="57">
        <v>300</v>
      </c>
      <c r="C62" s="153">
        <f t="shared" si="3"/>
        <v>50</v>
      </c>
      <c r="D62" s="64">
        <v>3.59</v>
      </c>
      <c r="E62" s="59">
        <f t="shared" si="4"/>
        <v>3.5949999999999998</v>
      </c>
      <c r="F62" s="160">
        <f t="shared" si="5"/>
        <v>179.75</v>
      </c>
      <c r="G62" s="83"/>
      <c r="H62" s="83"/>
    </row>
    <row r="63" spans="1:8" ht="15" customHeight="1">
      <c r="A63" s="83"/>
      <c r="B63" s="57">
        <v>350</v>
      </c>
      <c r="C63" s="153">
        <f t="shared" si="3"/>
        <v>50</v>
      </c>
      <c r="D63" s="64">
        <v>3.07</v>
      </c>
      <c r="E63" s="59">
        <f t="shared" si="4"/>
        <v>3.33</v>
      </c>
      <c r="F63" s="160">
        <f t="shared" si="5"/>
        <v>166.5</v>
      </c>
      <c r="G63" s="83"/>
      <c r="H63" s="83"/>
    </row>
    <row r="64" spans="1:8" ht="15" customHeight="1">
      <c r="A64" s="83"/>
      <c r="B64" s="57">
        <v>400</v>
      </c>
      <c r="C64" s="153">
        <f t="shared" si="3"/>
        <v>50</v>
      </c>
      <c r="D64" s="64">
        <v>2.57</v>
      </c>
      <c r="E64" s="59">
        <f t="shared" si="4"/>
        <v>2.82</v>
      </c>
      <c r="F64" s="160">
        <f t="shared" si="5"/>
        <v>141</v>
      </c>
      <c r="G64" s="83"/>
      <c r="H64" s="83"/>
    </row>
    <row r="65" spans="1:8" ht="15" customHeight="1">
      <c r="A65" s="83"/>
      <c r="B65" s="57">
        <v>450</v>
      </c>
      <c r="C65" s="153">
        <f t="shared" si="3"/>
        <v>50</v>
      </c>
      <c r="D65" s="64">
        <v>2.52</v>
      </c>
      <c r="E65" s="59">
        <f t="shared" si="4"/>
        <v>2.5449999999999999</v>
      </c>
      <c r="F65" s="160">
        <f t="shared" si="5"/>
        <v>127.25</v>
      </c>
      <c r="G65" s="83"/>
      <c r="H65" s="83"/>
    </row>
    <row r="66" spans="1:8" ht="15" customHeight="1">
      <c r="A66" s="83"/>
      <c r="B66" s="57">
        <v>500</v>
      </c>
      <c r="C66" s="153">
        <f t="shared" si="3"/>
        <v>50</v>
      </c>
      <c r="D66" s="64">
        <v>2.5</v>
      </c>
      <c r="E66" s="59">
        <f t="shared" si="4"/>
        <v>2.5099999999999998</v>
      </c>
      <c r="F66" s="160">
        <f t="shared" si="5"/>
        <v>125.49999999999999</v>
      </c>
      <c r="G66" s="83"/>
      <c r="H66" s="83"/>
    </row>
    <row r="67" spans="1:8" ht="15" customHeight="1">
      <c r="A67" s="83"/>
      <c r="B67" s="57">
        <v>550</v>
      </c>
      <c r="C67" s="153">
        <f t="shared" si="3"/>
        <v>50</v>
      </c>
      <c r="D67" s="64">
        <v>2.52</v>
      </c>
      <c r="E67" s="59">
        <f t="shared" si="4"/>
        <v>2.5099999999999998</v>
      </c>
      <c r="F67" s="160">
        <f t="shared" si="5"/>
        <v>125.49999999999999</v>
      </c>
      <c r="G67" s="83"/>
      <c r="H67" s="83"/>
    </row>
    <row r="68" spans="1:8" ht="15" customHeight="1">
      <c r="A68" s="83"/>
      <c r="B68" s="57">
        <v>600</v>
      </c>
      <c r="C68" s="153">
        <f t="shared" si="3"/>
        <v>50</v>
      </c>
      <c r="D68" s="64">
        <v>1.53</v>
      </c>
      <c r="E68" s="59">
        <f t="shared" si="4"/>
        <v>2.0249999999999999</v>
      </c>
      <c r="F68" s="160">
        <f t="shared" si="5"/>
        <v>101.25</v>
      </c>
      <c r="G68" s="83"/>
      <c r="H68" s="83"/>
    </row>
    <row r="69" spans="1:8" ht="15" customHeight="1">
      <c r="A69" s="83"/>
      <c r="B69" s="57">
        <v>650</v>
      </c>
      <c r="C69" s="153">
        <f t="shared" si="3"/>
        <v>50</v>
      </c>
      <c r="D69" s="64">
        <v>1.48</v>
      </c>
      <c r="E69" s="59">
        <f t="shared" si="4"/>
        <v>1.5049999999999999</v>
      </c>
      <c r="F69" s="160">
        <f t="shared" si="5"/>
        <v>75.25</v>
      </c>
      <c r="G69" s="83"/>
      <c r="H69" s="83"/>
    </row>
    <row r="70" spans="1:8" ht="15" customHeight="1">
      <c r="A70" s="83"/>
      <c r="B70" s="57">
        <v>700</v>
      </c>
      <c r="C70" s="153">
        <f t="shared" si="3"/>
        <v>50</v>
      </c>
      <c r="D70" s="64">
        <v>1.44</v>
      </c>
      <c r="E70" s="59">
        <f t="shared" si="4"/>
        <v>1.46</v>
      </c>
      <c r="F70" s="160">
        <f t="shared" si="5"/>
        <v>73</v>
      </c>
      <c r="G70" s="83"/>
      <c r="H70" s="83"/>
    </row>
    <row r="71" spans="1:8" ht="15" customHeight="1">
      <c r="A71" s="83"/>
      <c r="B71" s="57">
        <v>750</v>
      </c>
      <c r="C71" s="153">
        <f t="shared" si="3"/>
        <v>50</v>
      </c>
      <c r="D71" s="64">
        <v>1.34</v>
      </c>
      <c r="E71" s="59">
        <f t="shared" si="4"/>
        <v>1.3900000000000001</v>
      </c>
      <c r="F71" s="160">
        <f t="shared" si="5"/>
        <v>69.5</v>
      </c>
      <c r="G71" s="83"/>
      <c r="H71" s="83"/>
    </row>
    <row r="72" spans="1:8" ht="15" customHeight="1">
      <c r="A72" s="83"/>
      <c r="B72" s="57">
        <v>800</v>
      </c>
      <c r="C72" s="153">
        <f t="shared" si="3"/>
        <v>50</v>
      </c>
      <c r="D72" s="64">
        <v>1.36</v>
      </c>
      <c r="E72" s="59">
        <f t="shared" si="4"/>
        <v>1.35</v>
      </c>
      <c r="F72" s="160">
        <f t="shared" si="5"/>
        <v>67.5</v>
      </c>
      <c r="G72" s="83"/>
      <c r="H72" s="83"/>
    </row>
    <row r="73" spans="1:8" ht="15" customHeight="1">
      <c r="A73" s="83"/>
      <c r="B73" s="57">
        <v>850</v>
      </c>
      <c r="C73" s="153">
        <f t="shared" si="3"/>
        <v>50</v>
      </c>
      <c r="D73" s="64">
        <v>2.12</v>
      </c>
      <c r="E73" s="59">
        <f t="shared" si="4"/>
        <v>1.7400000000000002</v>
      </c>
      <c r="F73" s="160">
        <f t="shared" si="5"/>
        <v>87.000000000000014</v>
      </c>
      <c r="G73" s="83"/>
      <c r="H73" s="83"/>
    </row>
    <row r="74" spans="1:8" ht="15" customHeight="1">
      <c r="A74" s="83"/>
      <c r="B74" s="57">
        <v>900</v>
      </c>
      <c r="C74" s="153">
        <f t="shared" si="3"/>
        <v>50</v>
      </c>
      <c r="D74" s="64">
        <v>2.4</v>
      </c>
      <c r="E74" s="59">
        <f t="shared" si="4"/>
        <v>2.2599999999999998</v>
      </c>
      <c r="F74" s="160">
        <f t="shared" si="5"/>
        <v>112.99999999999999</v>
      </c>
      <c r="G74" s="83"/>
      <c r="H74" s="83"/>
    </row>
    <row r="75" spans="1:8" ht="15" customHeight="1">
      <c r="A75" s="83"/>
      <c r="B75" s="57">
        <v>950</v>
      </c>
      <c r="C75" s="153">
        <f t="shared" si="3"/>
        <v>50</v>
      </c>
      <c r="D75" s="64">
        <v>1.57</v>
      </c>
      <c r="E75" s="59">
        <f t="shared" si="4"/>
        <v>1.9849999999999999</v>
      </c>
      <c r="F75" s="160">
        <f t="shared" si="5"/>
        <v>99.25</v>
      </c>
      <c r="G75" s="83"/>
      <c r="H75" s="83"/>
    </row>
    <row r="76" spans="1:8" ht="15" customHeight="1">
      <c r="A76" s="83"/>
      <c r="B76" s="57">
        <v>1000</v>
      </c>
      <c r="C76" s="153">
        <f t="shared" si="3"/>
        <v>50</v>
      </c>
      <c r="D76" s="64">
        <v>1.4</v>
      </c>
      <c r="E76" s="59">
        <f t="shared" si="4"/>
        <v>1.4849999999999999</v>
      </c>
      <c r="F76" s="160">
        <f t="shared" si="5"/>
        <v>74.25</v>
      </c>
      <c r="G76" s="83"/>
      <c r="H76" s="83"/>
    </row>
    <row r="77" spans="1:8" ht="15" customHeight="1">
      <c r="A77" s="83"/>
      <c r="B77" s="57">
        <v>1050</v>
      </c>
      <c r="C77" s="153">
        <f t="shared" si="3"/>
        <v>50</v>
      </c>
      <c r="D77" s="64">
        <v>1.55</v>
      </c>
      <c r="E77" s="59">
        <f t="shared" si="4"/>
        <v>1.4750000000000001</v>
      </c>
      <c r="F77" s="160">
        <f t="shared" si="5"/>
        <v>73.75</v>
      </c>
      <c r="G77" s="83"/>
      <c r="H77" s="83"/>
    </row>
    <row r="78" spans="1:8" ht="15" customHeight="1">
      <c r="A78" s="83"/>
      <c r="B78" s="57">
        <v>1100</v>
      </c>
      <c r="C78" s="153">
        <f t="shared" si="3"/>
        <v>50</v>
      </c>
      <c r="D78" s="64">
        <v>1.79</v>
      </c>
      <c r="E78" s="59">
        <f t="shared" si="4"/>
        <v>1.67</v>
      </c>
      <c r="F78" s="160">
        <f t="shared" si="5"/>
        <v>83.5</v>
      </c>
      <c r="G78" s="83"/>
      <c r="H78" s="83"/>
    </row>
    <row r="79" spans="1:8" ht="15" customHeight="1">
      <c r="A79" s="83"/>
      <c r="B79" s="57">
        <v>1150</v>
      </c>
      <c r="C79" s="153">
        <f t="shared" si="3"/>
        <v>50</v>
      </c>
      <c r="D79" s="64">
        <v>1.43</v>
      </c>
      <c r="E79" s="59">
        <f t="shared" si="4"/>
        <v>1.6099999999999999</v>
      </c>
      <c r="F79" s="160">
        <f t="shared" si="5"/>
        <v>80.5</v>
      </c>
      <c r="G79" s="83"/>
      <c r="H79" s="83"/>
    </row>
    <row r="80" spans="1:8" ht="15" customHeight="1">
      <c r="A80" s="83"/>
      <c r="B80" s="57">
        <v>1200</v>
      </c>
      <c r="C80" s="153">
        <f t="shared" si="3"/>
        <v>50</v>
      </c>
      <c r="D80" s="64">
        <v>2.35</v>
      </c>
      <c r="E80" s="59">
        <f t="shared" si="4"/>
        <v>1.8900000000000001</v>
      </c>
      <c r="F80" s="160">
        <f t="shared" si="5"/>
        <v>94.5</v>
      </c>
      <c r="G80" s="83"/>
      <c r="H80" s="83"/>
    </row>
    <row r="81" spans="1:8" ht="15" customHeight="1">
      <c r="A81" s="83"/>
      <c r="B81" s="57">
        <v>1250</v>
      </c>
      <c r="C81" s="153">
        <f t="shared" si="3"/>
        <v>50</v>
      </c>
      <c r="D81" s="64">
        <v>5.24</v>
      </c>
      <c r="E81" s="59">
        <f t="shared" si="4"/>
        <v>3.7949999999999999</v>
      </c>
      <c r="F81" s="160">
        <f t="shared" si="5"/>
        <v>189.75</v>
      </c>
      <c r="G81" s="83"/>
      <c r="H81" s="83"/>
    </row>
    <row r="82" spans="1:8" ht="15" customHeight="1">
      <c r="A82" s="83"/>
      <c r="B82" s="57">
        <v>1300</v>
      </c>
      <c r="C82" s="153">
        <f t="shared" si="3"/>
        <v>50</v>
      </c>
      <c r="D82" s="64">
        <v>2.4</v>
      </c>
      <c r="E82" s="59">
        <f t="shared" si="4"/>
        <v>3.8200000000000003</v>
      </c>
      <c r="F82" s="160">
        <f t="shared" si="5"/>
        <v>191</v>
      </c>
      <c r="G82" s="83"/>
      <c r="H82" s="83"/>
    </row>
    <row r="83" spans="1:8" ht="15" customHeight="1">
      <c r="A83" s="83"/>
      <c r="B83" s="57">
        <v>1350</v>
      </c>
      <c r="C83" s="153">
        <f t="shared" si="3"/>
        <v>50</v>
      </c>
      <c r="D83" s="64">
        <v>2.62</v>
      </c>
      <c r="E83" s="59">
        <f t="shared" si="4"/>
        <v>2.5099999999999998</v>
      </c>
      <c r="F83" s="160">
        <f t="shared" si="5"/>
        <v>125.49999999999999</v>
      </c>
      <c r="G83" s="83"/>
      <c r="H83" s="83"/>
    </row>
    <row r="84" spans="1:8" ht="15" customHeight="1">
      <c r="A84" s="83"/>
      <c r="B84" s="57">
        <v>1400</v>
      </c>
      <c r="C84" s="153">
        <f t="shared" si="3"/>
        <v>50</v>
      </c>
      <c r="D84" s="64">
        <v>2.97</v>
      </c>
      <c r="E84" s="59">
        <f t="shared" si="4"/>
        <v>2.7949999999999999</v>
      </c>
      <c r="F84" s="160">
        <f t="shared" si="5"/>
        <v>139.75</v>
      </c>
      <c r="G84" s="83"/>
      <c r="H84" s="83"/>
    </row>
    <row r="85" spans="1:8" ht="15" customHeight="1">
      <c r="A85" s="83"/>
      <c r="B85" s="57">
        <v>1450</v>
      </c>
      <c r="C85" s="153">
        <f t="shared" si="3"/>
        <v>50</v>
      </c>
      <c r="D85" s="64">
        <v>2.52</v>
      </c>
      <c r="E85" s="59">
        <f t="shared" si="4"/>
        <v>2.7450000000000001</v>
      </c>
      <c r="F85" s="160">
        <f t="shared" si="5"/>
        <v>137.25</v>
      </c>
      <c r="G85" s="83"/>
      <c r="H85" s="83"/>
    </row>
    <row r="86" spans="1:8" ht="15" customHeight="1">
      <c r="A86" s="83"/>
      <c r="B86" s="57">
        <v>1500</v>
      </c>
      <c r="C86" s="153">
        <f t="shared" si="3"/>
        <v>50</v>
      </c>
      <c r="D86" s="64">
        <v>3.22</v>
      </c>
      <c r="E86" s="59">
        <f t="shared" si="4"/>
        <v>2.87</v>
      </c>
      <c r="F86" s="160">
        <f t="shared" si="5"/>
        <v>143.5</v>
      </c>
      <c r="G86" s="83"/>
      <c r="H86" s="83"/>
    </row>
    <row r="87" spans="1:8" ht="15" customHeight="1">
      <c r="A87" s="83"/>
      <c r="B87" s="57">
        <v>1550</v>
      </c>
      <c r="C87" s="153">
        <f t="shared" si="3"/>
        <v>50</v>
      </c>
      <c r="D87" s="64">
        <v>2.79</v>
      </c>
      <c r="E87" s="59">
        <f t="shared" si="4"/>
        <v>3.0049999999999999</v>
      </c>
      <c r="F87" s="160">
        <f t="shared" si="5"/>
        <v>150.25</v>
      </c>
      <c r="G87" s="83"/>
      <c r="H87" s="83"/>
    </row>
    <row r="88" spans="1:8" ht="15" customHeight="1">
      <c r="A88" s="83"/>
      <c r="B88" s="57">
        <v>1600</v>
      </c>
      <c r="C88" s="153">
        <f t="shared" si="3"/>
        <v>50</v>
      </c>
      <c r="D88" s="64">
        <v>2.72</v>
      </c>
      <c r="E88" s="59">
        <f t="shared" si="4"/>
        <v>2.7549999999999999</v>
      </c>
      <c r="F88" s="160">
        <f t="shared" si="5"/>
        <v>137.75</v>
      </c>
      <c r="G88" s="83"/>
      <c r="H88" s="83"/>
    </row>
    <row r="89" spans="1:8" ht="15" customHeight="1">
      <c r="A89" s="83"/>
      <c r="B89" s="57">
        <v>1650</v>
      </c>
      <c r="C89" s="153">
        <f t="shared" si="3"/>
        <v>50</v>
      </c>
      <c r="D89" s="64">
        <v>4.3899999999999997</v>
      </c>
      <c r="E89" s="59">
        <f t="shared" si="4"/>
        <v>3.5549999999999997</v>
      </c>
      <c r="F89" s="160">
        <f t="shared" si="5"/>
        <v>177.75</v>
      </c>
      <c r="G89" s="83"/>
      <c r="H89" s="83"/>
    </row>
    <row r="90" spans="1:8" ht="15" customHeight="1">
      <c r="A90" s="83"/>
      <c r="B90" s="57">
        <v>1700</v>
      </c>
      <c r="C90" s="153">
        <f t="shared" si="3"/>
        <v>50</v>
      </c>
      <c r="D90" s="64">
        <v>4.41</v>
      </c>
      <c r="E90" s="59">
        <f t="shared" si="4"/>
        <v>4.4000000000000004</v>
      </c>
      <c r="F90" s="160">
        <f t="shared" si="5"/>
        <v>220.00000000000003</v>
      </c>
      <c r="G90" s="83"/>
      <c r="H90" s="83"/>
    </row>
    <row r="91" spans="1:8" ht="15" customHeight="1">
      <c r="A91" s="83"/>
      <c r="B91" s="57">
        <v>1750</v>
      </c>
      <c r="C91" s="153">
        <f t="shared" si="3"/>
        <v>50</v>
      </c>
      <c r="D91" s="64">
        <v>3.71</v>
      </c>
      <c r="E91" s="59">
        <f t="shared" si="4"/>
        <v>4.0600000000000005</v>
      </c>
      <c r="F91" s="160">
        <f t="shared" si="5"/>
        <v>203.00000000000003</v>
      </c>
      <c r="G91" s="83"/>
      <c r="H91" s="83"/>
    </row>
    <row r="92" spans="1:8" ht="15" customHeight="1">
      <c r="A92" s="83"/>
      <c r="B92" s="57">
        <v>1800</v>
      </c>
      <c r="C92" s="153">
        <f t="shared" si="3"/>
        <v>50</v>
      </c>
      <c r="D92" s="64">
        <v>3.99</v>
      </c>
      <c r="E92" s="59">
        <f t="shared" si="4"/>
        <v>3.85</v>
      </c>
      <c r="F92" s="160">
        <f t="shared" si="5"/>
        <v>192.5</v>
      </c>
      <c r="G92" s="83"/>
      <c r="H92" s="83"/>
    </row>
    <row r="93" spans="1:8" ht="15" customHeight="1">
      <c r="A93" s="83"/>
      <c r="B93" s="57">
        <v>1850</v>
      </c>
      <c r="C93" s="153">
        <f t="shared" si="3"/>
        <v>50</v>
      </c>
      <c r="D93" s="64">
        <v>3.05</v>
      </c>
      <c r="E93" s="59">
        <f t="shared" si="4"/>
        <v>3.52</v>
      </c>
      <c r="F93" s="160">
        <f t="shared" si="5"/>
        <v>176</v>
      </c>
      <c r="G93" s="83"/>
      <c r="H93" s="83"/>
    </row>
    <row r="94" spans="1:8" ht="15" customHeight="1">
      <c r="A94" s="83"/>
      <c r="B94" s="57">
        <v>1900</v>
      </c>
      <c r="C94" s="153">
        <f t="shared" si="3"/>
        <v>50</v>
      </c>
      <c r="D94" s="64">
        <v>3.19</v>
      </c>
      <c r="E94" s="59">
        <f t="shared" si="4"/>
        <v>3.12</v>
      </c>
      <c r="F94" s="160">
        <f t="shared" si="5"/>
        <v>156</v>
      </c>
      <c r="G94" s="83"/>
      <c r="H94" s="83"/>
    </row>
    <row r="95" spans="1:8" ht="15" customHeight="1">
      <c r="A95" s="83"/>
      <c r="B95" s="57">
        <v>1950</v>
      </c>
      <c r="C95" s="153">
        <f t="shared" si="3"/>
        <v>50</v>
      </c>
      <c r="D95" s="64">
        <v>3.23</v>
      </c>
      <c r="E95" s="59">
        <f t="shared" si="4"/>
        <v>3.21</v>
      </c>
      <c r="F95" s="160">
        <f t="shared" si="5"/>
        <v>160.5</v>
      </c>
      <c r="G95" s="83"/>
      <c r="H95" s="83"/>
    </row>
    <row r="96" spans="1:8" ht="15" customHeight="1">
      <c r="A96" s="83"/>
      <c r="B96" s="57">
        <v>2000</v>
      </c>
      <c r="C96" s="153">
        <f t="shared" si="3"/>
        <v>50</v>
      </c>
      <c r="D96" s="64">
        <v>3.32</v>
      </c>
      <c r="E96" s="59">
        <f t="shared" si="4"/>
        <v>3.2749999999999999</v>
      </c>
      <c r="F96" s="160">
        <f t="shared" si="5"/>
        <v>163.75</v>
      </c>
      <c r="G96" s="83"/>
      <c r="H96" s="83"/>
    </row>
    <row r="97" spans="1:8" ht="15" customHeight="1">
      <c r="A97" s="83"/>
      <c r="B97" s="57">
        <v>2050</v>
      </c>
      <c r="C97" s="153">
        <f t="shared" si="3"/>
        <v>50</v>
      </c>
      <c r="D97" s="64">
        <v>4.0199999999999996</v>
      </c>
      <c r="E97" s="59">
        <f t="shared" si="4"/>
        <v>3.67</v>
      </c>
      <c r="F97" s="160">
        <f t="shared" si="5"/>
        <v>183.5</v>
      </c>
      <c r="G97" s="83"/>
      <c r="H97" s="83"/>
    </row>
    <row r="98" spans="1:8" ht="15" customHeight="1">
      <c r="A98" s="83"/>
      <c r="B98" s="57">
        <v>2100</v>
      </c>
      <c r="C98" s="153">
        <f t="shared" si="3"/>
        <v>50</v>
      </c>
      <c r="D98" s="64">
        <v>3.13</v>
      </c>
      <c r="E98" s="59">
        <f t="shared" si="4"/>
        <v>3.5749999999999997</v>
      </c>
      <c r="F98" s="160">
        <f t="shared" si="5"/>
        <v>178.75</v>
      </c>
      <c r="G98" s="83"/>
      <c r="H98" s="83"/>
    </row>
    <row r="99" spans="1:8" ht="15" customHeight="1">
      <c r="A99" s="83"/>
      <c r="B99" s="57">
        <v>2150</v>
      </c>
      <c r="C99" s="153">
        <f t="shared" si="3"/>
        <v>50</v>
      </c>
      <c r="D99" s="64">
        <v>2.4500000000000002</v>
      </c>
      <c r="E99" s="59">
        <f t="shared" si="4"/>
        <v>2.79</v>
      </c>
      <c r="F99" s="160">
        <f t="shared" si="5"/>
        <v>139.5</v>
      </c>
      <c r="G99" s="83"/>
      <c r="H99" s="83"/>
    </row>
    <row r="100" spans="1:8" ht="15" customHeight="1">
      <c r="A100" s="83"/>
      <c r="B100" s="57">
        <v>2200</v>
      </c>
      <c r="C100" s="65">
        <f t="shared" si="3"/>
        <v>50</v>
      </c>
      <c r="D100" s="66">
        <v>2.7</v>
      </c>
      <c r="E100" s="67">
        <f t="shared" si="4"/>
        <v>2.5750000000000002</v>
      </c>
      <c r="F100" s="165">
        <f t="shared" si="5"/>
        <v>128.75</v>
      </c>
      <c r="G100" s="83"/>
      <c r="H100" s="83"/>
    </row>
    <row r="101" spans="1:8" ht="15" customHeight="1">
      <c r="A101" s="83"/>
      <c r="B101" s="57">
        <v>2250</v>
      </c>
      <c r="C101" s="68">
        <f t="shared" ref="C101:C110" si="6">B101-B100</f>
        <v>50</v>
      </c>
      <c r="D101" s="69">
        <v>3.35</v>
      </c>
      <c r="E101" s="70">
        <f t="shared" ref="E101:E110" si="7">(D101+D100)/2</f>
        <v>3.0250000000000004</v>
      </c>
      <c r="F101" s="166">
        <f t="shared" ref="F101:F110" si="8">E101*C101</f>
        <v>151.25000000000003</v>
      </c>
      <c r="G101" s="83"/>
      <c r="H101" s="83"/>
    </row>
    <row r="102" spans="1:8" ht="15" customHeight="1">
      <c r="A102" s="83"/>
      <c r="B102" s="57">
        <v>2300</v>
      </c>
      <c r="C102" s="68">
        <f t="shared" si="6"/>
        <v>50</v>
      </c>
      <c r="D102" s="69">
        <v>4.25</v>
      </c>
      <c r="E102" s="70">
        <f t="shared" si="7"/>
        <v>3.8</v>
      </c>
      <c r="F102" s="166">
        <f t="shared" si="8"/>
        <v>190</v>
      </c>
      <c r="G102" s="83"/>
      <c r="H102" s="83"/>
    </row>
    <row r="103" spans="1:8" ht="15" customHeight="1">
      <c r="A103" s="83"/>
      <c r="B103" s="57">
        <v>2350</v>
      </c>
      <c r="C103" s="68">
        <f t="shared" si="6"/>
        <v>50</v>
      </c>
      <c r="D103" s="69">
        <v>5.56</v>
      </c>
      <c r="E103" s="70">
        <f t="shared" si="7"/>
        <v>4.9049999999999994</v>
      </c>
      <c r="F103" s="166">
        <f t="shared" si="8"/>
        <v>245.24999999999997</v>
      </c>
      <c r="G103" s="83"/>
      <c r="H103" s="83"/>
    </row>
    <row r="104" spans="1:8" ht="15" customHeight="1">
      <c r="A104" s="83"/>
      <c r="B104" s="57">
        <v>2400</v>
      </c>
      <c r="C104" s="68">
        <f t="shared" si="6"/>
        <v>50</v>
      </c>
      <c r="D104" s="69">
        <v>5.12</v>
      </c>
      <c r="E104" s="70">
        <f t="shared" si="7"/>
        <v>5.34</v>
      </c>
      <c r="F104" s="166">
        <f t="shared" si="8"/>
        <v>267</v>
      </c>
      <c r="G104" s="83"/>
      <c r="H104" s="83"/>
    </row>
    <row r="105" spans="1:8" ht="15" customHeight="1">
      <c r="A105" s="83"/>
      <c r="B105" s="57">
        <v>2450</v>
      </c>
      <c r="C105" s="68">
        <f t="shared" si="6"/>
        <v>50</v>
      </c>
      <c r="D105" s="69">
        <v>4.68</v>
      </c>
      <c r="E105" s="70">
        <f t="shared" si="7"/>
        <v>4.9000000000000004</v>
      </c>
      <c r="F105" s="166">
        <f t="shared" si="8"/>
        <v>245.00000000000003</v>
      </c>
      <c r="G105" s="83"/>
      <c r="H105" s="83"/>
    </row>
    <row r="106" spans="1:8" ht="15" customHeight="1">
      <c r="A106" s="83"/>
      <c r="B106" s="57">
        <v>2500</v>
      </c>
      <c r="C106" s="68">
        <f t="shared" si="6"/>
        <v>50</v>
      </c>
      <c r="D106" s="69">
        <v>4.37</v>
      </c>
      <c r="E106" s="70">
        <f t="shared" si="7"/>
        <v>4.5250000000000004</v>
      </c>
      <c r="F106" s="166">
        <f t="shared" si="8"/>
        <v>226.25000000000003</v>
      </c>
      <c r="G106" s="83"/>
      <c r="H106" s="83"/>
    </row>
    <row r="107" spans="1:8" ht="15" customHeight="1">
      <c r="A107" s="83"/>
      <c r="B107" s="57">
        <v>2550</v>
      </c>
      <c r="C107" s="68">
        <f t="shared" si="6"/>
        <v>50</v>
      </c>
      <c r="D107" s="69">
        <v>4.08</v>
      </c>
      <c r="E107" s="70">
        <f t="shared" si="7"/>
        <v>4.2249999999999996</v>
      </c>
      <c r="F107" s="166">
        <f t="shared" si="8"/>
        <v>211.24999999999997</v>
      </c>
      <c r="G107" s="83"/>
      <c r="H107" s="83"/>
    </row>
    <row r="108" spans="1:8" ht="15" customHeight="1">
      <c r="A108" s="83"/>
      <c r="B108" s="57">
        <v>2600</v>
      </c>
      <c r="C108" s="68">
        <f t="shared" si="6"/>
        <v>50</v>
      </c>
      <c r="D108" s="69">
        <v>3.22</v>
      </c>
      <c r="E108" s="70">
        <f t="shared" si="7"/>
        <v>3.6500000000000004</v>
      </c>
      <c r="F108" s="166">
        <f t="shared" si="8"/>
        <v>182.50000000000003</v>
      </c>
      <c r="G108" s="83"/>
      <c r="H108" s="83"/>
    </row>
    <row r="109" spans="1:8" ht="15" customHeight="1">
      <c r="A109" s="83"/>
      <c r="B109" s="161">
        <v>2650</v>
      </c>
      <c r="C109" s="185">
        <f t="shared" si="6"/>
        <v>50</v>
      </c>
      <c r="D109" s="186">
        <v>1.75</v>
      </c>
      <c r="E109" s="187">
        <f t="shared" si="7"/>
        <v>2.4850000000000003</v>
      </c>
      <c r="F109" s="188">
        <f t="shared" si="8"/>
        <v>124.25000000000001</v>
      </c>
      <c r="G109" s="83"/>
      <c r="H109" s="83"/>
    </row>
    <row r="110" spans="1:8" ht="15" customHeight="1">
      <c r="A110" s="83"/>
      <c r="B110" s="57">
        <v>2697</v>
      </c>
      <c r="C110" s="58">
        <f t="shared" si="6"/>
        <v>47</v>
      </c>
      <c r="D110" s="58">
        <v>0.86</v>
      </c>
      <c r="E110" s="58">
        <f t="shared" si="7"/>
        <v>1.3049999999999999</v>
      </c>
      <c r="F110" s="160">
        <f t="shared" si="8"/>
        <v>61.334999999999994</v>
      </c>
      <c r="G110" s="83"/>
      <c r="H110" s="83"/>
    </row>
    <row r="111" spans="1:8" ht="15" customHeight="1" thickBot="1">
      <c r="A111" s="83"/>
      <c r="B111" s="60">
        <v>2700</v>
      </c>
      <c r="C111" s="61">
        <f t="shared" ref="C111" si="9">B111-B110</f>
        <v>3</v>
      </c>
      <c r="D111" s="61">
        <v>0</v>
      </c>
      <c r="E111" s="61">
        <f t="shared" ref="E111" si="10">(D111+D110)/2</f>
        <v>0.43</v>
      </c>
      <c r="F111" s="163">
        <f t="shared" ref="F111" si="11">E111*C111</f>
        <v>1.29</v>
      </c>
      <c r="G111" s="83"/>
      <c r="H111" s="83"/>
    </row>
    <row r="112" spans="1:8" ht="15" customHeight="1" thickBot="1">
      <c r="A112" s="83"/>
      <c r="B112" s="83"/>
      <c r="C112" s="83"/>
      <c r="D112" s="83"/>
      <c r="E112" s="83"/>
      <c r="F112" s="164">
        <f>SUM(F57:F110)</f>
        <v>7531.3850000000002</v>
      </c>
      <c r="G112" s="83"/>
      <c r="H112" s="83"/>
    </row>
    <row r="113" spans="1:8" ht="15" customHeight="1">
      <c r="A113" s="83"/>
      <c r="B113" s="83"/>
      <c r="C113" s="83"/>
      <c r="D113" s="83"/>
      <c r="E113" s="83"/>
      <c r="F113" s="190"/>
      <c r="G113" s="83"/>
      <c r="H113" s="83"/>
    </row>
    <row r="114" spans="1:8" ht="15" customHeight="1">
      <c r="A114" s="83"/>
      <c r="B114" s="242" t="s">
        <v>86</v>
      </c>
      <c r="C114" s="242"/>
      <c r="D114" s="242"/>
      <c r="E114" s="242"/>
      <c r="F114" s="190"/>
      <c r="G114" s="83"/>
      <c r="H114" s="83"/>
    </row>
    <row r="115" spans="1:8" ht="15" customHeight="1">
      <c r="A115" s="83"/>
      <c r="B115" s="189"/>
      <c r="C115" s="189"/>
      <c r="D115" s="189"/>
      <c r="E115" s="189"/>
      <c r="F115" s="190"/>
      <c r="G115" s="83"/>
      <c r="H115" s="83"/>
    </row>
    <row r="116" spans="1:8" ht="15" customHeight="1">
      <c r="A116" s="228" t="s">
        <v>46</v>
      </c>
      <c r="B116" s="228"/>
      <c r="C116" s="228"/>
      <c r="D116" s="228"/>
      <c r="E116" s="228"/>
      <c r="F116" s="228"/>
      <c r="G116" s="83"/>
      <c r="H116" s="83"/>
    </row>
    <row r="117" spans="1:8" ht="15" customHeight="1" thickBot="1">
      <c r="A117" s="83"/>
      <c r="B117" s="189"/>
      <c r="C117" s="189"/>
      <c r="D117" s="189"/>
      <c r="E117" s="189"/>
      <c r="F117" s="190"/>
      <c r="G117" s="83"/>
      <c r="H117" s="83"/>
    </row>
    <row r="118" spans="1:8" ht="20.25" customHeight="1" thickBot="1">
      <c r="A118" s="83"/>
      <c r="C118" s="192" t="s">
        <v>41</v>
      </c>
      <c r="D118" s="243" t="s">
        <v>88</v>
      </c>
      <c r="E118" s="243"/>
      <c r="F118" s="193" t="s">
        <v>87</v>
      </c>
      <c r="G118" s="83"/>
      <c r="H118" s="83"/>
    </row>
    <row r="119" spans="1:8" ht="15" customHeight="1" thickBot="1">
      <c r="A119" s="83"/>
      <c r="B119" s="83"/>
      <c r="C119" s="194">
        <v>11</v>
      </c>
      <c r="D119" s="248">
        <v>34</v>
      </c>
      <c r="E119" s="248"/>
      <c r="F119" s="191">
        <f>+C119*D119</f>
        <v>374</v>
      </c>
      <c r="G119" s="83"/>
      <c r="H119" s="83"/>
    </row>
    <row r="120" spans="1:8" ht="15" customHeight="1">
      <c r="A120" s="83"/>
      <c r="B120" s="83"/>
      <c r="C120" s="83"/>
      <c r="D120" s="83"/>
      <c r="E120" s="83"/>
      <c r="F120" s="190"/>
      <c r="G120" s="83"/>
      <c r="H120" s="83"/>
    </row>
    <row r="121" spans="1:8">
      <c r="A121" s="83"/>
      <c r="B121" s="83"/>
      <c r="C121" s="83"/>
      <c r="D121" s="83"/>
      <c r="E121" s="83"/>
      <c r="F121" s="83"/>
      <c r="G121" s="83"/>
      <c r="H121" s="83"/>
    </row>
    <row r="122" spans="1:8" ht="18">
      <c r="A122" s="83"/>
      <c r="B122" s="242" t="s">
        <v>60</v>
      </c>
      <c r="C122" s="242"/>
      <c r="D122" s="242"/>
      <c r="E122" s="242"/>
      <c r="F122" s="83"/>
      <c r="G122" s="83"/>
      <c r="H122" s="83"/>
    </row>
    <row r="123" spans="1:8" ht="10.5" customHeight="1">
      <c r="A123" s="83"/>
      <c r="B123" s="167"/>
      <c r="C123" s="167"/>
      <c r="D123" s="167"/>
      <c r="E123" s="167"/>
      <c r="F123" s="83"/>
      <c r="G123" s="83"/>
      <c r="H123" s="83"/>
    </row>
    <row r="124" spans="1:8" ht="18.75" customHeight="1" thickBot="1">
      <c r="A124" s="83"/>
      <c r="B124" s="228" t="s">
        <v>72</v>
      </c>
      <c r="C124" s="228"/>
      <c r="D124" s="228"/>
      <c r="E124" s="228"/>
      <c r="F124" s="228"/>
      <c r="G124" s="83"/>
      <c r="H124" s="83"/>
    </row>
    <row r="125" spans="1:8" ht="15.75" thickBot="1">
      <c r="A125" s="83"/>
      <c r="B125" s="83"/>
      <c r="C125" s="245" t="s">
        <v>85</v>
      </c>
      <c r="D125" s="243"/>
      <c r="E125" s="243" t="s">
        <v>84</v>
      </c>
      <c r="F125" s="244"/>
      <c r="G125" s="83"/>
      <c r="H125" s="83"/>
    </row>
    <row r="126" spans="1:8">
      <c r="A126" s="83"/>
      <c r="B126" s="83"/>
      <c r="C126" s="246">
        <v>0</v>
      </c>
      <c r="D126" s="247"/>
      <c r="E126" s="239">
        <v>13.82</v>
      </c>
      <c r="F126" s="240"/>
      <c r="G126" s="83"/>
      <c r="H126" s="83"/>
    </row>
    <row r="127" spans="1:8">
      <c r="A127" s="83"/>
      <c r="B127" s="83"/>
      <c r="C127" s="233">
        <v>50</v>
      </c>
      <c r="D127" s="234"/>
      <c r="E127" s="235">
        <v>42.577999999999996</v>
      </c>
      <c r="F127" s="236"/>
      <c r="G127" s="83"/>
      <c r="H127" s="83"/>
    </row>
    <row r="128" spans="1:8">
      <c r="A128" s="83"/>
      <c r="B128" s="83"/>
      <c r="C128" s="233">
        <v>100</v>
      </c>
      <c r="D128" s="234"/>
      <c r="E128" s="235">
        <v>141.66000000000003</v>
      </c>
      <c r="F128" s="236"/>
      <c r="G128" s="83"/>
      <c r="H128" s="83"/>
    </row>
    <row r="129" spans="3:6">
      <c r="C129" s="233">
        <v>150</v>
      </c>
      <c r="D129" s="234"/>
      <c r="E129" s="235">
        <v>170.62</v>
      </c>
      <c r="F129" s="236"/>
    </row>
    <row r="130" spans="3:6">
      <c r="C130" s="233">
        <v>200</v>
      </c>
      <c r="D130" s="234"/>
      <c r="E130" s="235">
        <v>54.724000000000004</v>
      </c>
      <c r="F130" s="236"/>
    </row>
    <row r="131" spans="3:6">
      <c r="C131" s="233">
        <v>250</v>
      </c>
      <c r="D131" s="234"/>
      <c r="E131" s="235">
        <v>48.08</v>
      </c>
      <c r="F131" s="236"/>
    </row>
    <row r="132" spans="3:6">
      <c r="C132" s="233">
        <v>300</v>
      </c>
      <c r="D132" s="234"/>
      <c r="E132" s="235">
        <v>80.585999999999999</v>
      </c>
      <c r="F132" s="236"/>
    </row>
    <row r="133" spans="3:6">
      <c r="C133" s="233">
        <v>350</v>
      </c>
      <c r="D133" s="234"/>
      <c r="E133" s="235">
        <v>77.399999999999991</v>
      </c>
      <c r="F133" s="236"/>
    </row>
    <row r="134" spans="3:6">
      <c r="C134" s="233">
        <v>400</v>
      </c>
      <c r="D134" s="234"/>
      <c r="E134" s="235">
        <v>62.63</v>
      </c>
      <c r="F134" s="236"/>
    </row>
    <row r="135" spans="3:6">
      <c r="C135" s="233">
        <v>450</v>
      </c>
      <c r="D135" s="234"/>
      <c r="E135" s="235">
        <v>91.07</v>
      </c>
      <c r="F135" s="236"/>
    </row>
    <row r="136" spans="3:6">
      <c r="C136" s="233">
        <v>500</v>
      </c>
      <c r="D136" s="234"/>
      <c r="E136" s="235">
        <v>75.91</v>
      </c>
      <c r="F136" s="236"/>
    </row>
    <row r="137" spans="3:6">
      <c r="C137" s="233">
        <v>550</v>
      </c>
      <c r="D137" s="234"/>
      <c r="E137" s="235">
        <v>62.97</v>
      </c>
      <c r="F137" s="236"/>
    </row>
    <row r="138" spans="3:6">
      <c r="C138" s="233">
        <v>600</v>
      </c>
      <c r="D138" s="234"/>
      <c r="E138" s="235">
        <v>97.77</v>
      </c>
      <c r="F138" s="236"/>
    </row>
    <row r="139" spans="3:6">
      <c r="C139" s="233">
        <v>650</v>
      </c>
      <c r="D139" s="234"/>
      <c r="E139" s="235">
        <v>126.27</v>
      </c>
      <c r="F139" s="236"/>
    </row>
    <row r="140" spans="3:6">
      <c r="C140" s="233">
        <v>700</v>
      </c>
      <c r="D140" s="234"/>
      <c r="E140" s="235">
        <v>106.9</v>
      </c>
      <c r="F140" s="236"/>
    </row>
    <row r="141" spans="3:6">
      <c r="C141" s="233">
        <v>750</v>
      </c>
      <c r="D141" s="234"/>
      <c r="E141" s="235">
        <v>76.819999999999993</v>
      </c>
      <c r="F141" s="236"/>
    </row>
    <row r="142" spans="3:6">
      <c r="C142" s="233">
        <v>800</v>
      </c>
      <c r="D142" s="234"/>
      <c r="E142" s="235">
        <v>53.13</v>
      </c>
      <c r="F142" s="236"/>
    </row>
    <row r="143" spans="3:6">
      <c r="C143" s="233">
        <v>850</v>
      </c>
      <c r="D143" s="234"/>
      <c r="E143" s="235">
        <v>51.43</v>
      </c>
      <c r="F143" s="236"/>
    </row>
    <row r="144" spans="3:6">
      <c r="C144" s="233">
        <v>900</v>
      </c>
      <c r="D144" s="234"/>
      <c r="E144" s="235">
        <v>38.344000000000001</v>
      </c>
      <c r="F144" s="236"/>
    </row>
    <row r="145" spans="3:6">
      <c r="C145" s="233">
        <v>950</v>
      </c>
      <c r="D145" s="234"/>
      <c r="E145" s="235">
        <v>123.64</v>
      </c>
      <c r="F145" s="236"/>
    </row>
    <row r="146" spans="3:6">
      <c r="C146" s="233">
        <v>1000</v>
      </c>
      <c r="D146" s="234"/>
      <c r="E146" s="235">
        <v>161.07000000000002</v>
      </c>
      <c r="F146" s="236"/>
    </row>
    <row r="147" spans="3:6">
      <c r="C147" s="233">
        <v>1050</v>
      </c>
      <c r="D147" s="234"/>
      <c r="E147" s="235">
        <v>11.74</v>
      </c>
      <c r="F147" s="236"/>
    </row>
    <row r="148" spans="3:6">
      <c r="C148" s="233">
        <v>1100</v>
      </c>
      <c r="D148" s="234"/>
      <c r="E148" s="235">
        <v>122.53</v>
      </c>
      <c r="F148" s="236"/>
    </row>
    <row r="149" spans="3:6">
      <c r="C149" s="233">
        <v>1150</v>
      </c>
      <c r="D149" s="234"/>
      <c r="E149" s="235">
        <v>259.53000000000003</v>
      </c>
      <c r="F149" s="236"/>
    </row>
    <row r="150" spans="3:6">
      <c r="C150" s="233">
        <v>1200</v>
      </c>
      <c r="D150" s="234"/>
      <c r="E150" s="235">
        <v>170.06</v>
      </c>
      <c r="F150" s="236"/>
    </row>
    <row r="151" spans="3:6">
      <c r="C151" s="233">
        <v>1250</v>
      </c>
      <c r="D151" s="234"/>
      <c r="E151" s="235">
        <v>136.72000000000003</v>
      </c>
      <c r="F151" s="236"/>
    </row>
    <row r="152" spans="3:6">
      <c r="C152" s="233">
        <v>1300</v>
      </c>
      <c r="D152" s="234"/>
      <c r="E152" s="235">
        <v>148.47000000000003</v>
      </c>
      <c r="F152" s="236"/>
    </row>
    <row r="153" spans="3:6">
      <c r="C153" s="233">
        <v>1350</v>
      </c>
      <c r="D153" s="234"/>
      <c r="E153" s="235">
        <v>365.94</v>
      </c>
      <c r="F153" s="236"/>
    </row>
    <row r="154" spans="3:6">
      <c r="C154" s="233">
        <v>1400</v>
      </c>
      <c r="D154" s="234"/>
      <c r="E154" s="235">
        <v>327.65000000000003</v>
      </c>
      <c r="F154" s="236"/>
    </row>
    <row r="155" spans="3:6">
      <c r="C155" s="233">
        <v>1450</v>
      </c>
      <c r="D155" s="234"/>
      <c r="E155" s="235">
        <v>274.90000000000003</v>
      </c>
      <c r="F155" s="236"/>
    </row>
    <row r="156" spans="3:6">
      <c r="C156" s="233">
        <v>1500</v>
      </c>
      <c r="D156" s="234"/>
      <c r="E156" s="235">
        <v>164.16000000000003</v>
      </c>
      <c r="F156" s="236"/>
    </row>
    <row r="157" spans="3:6">
      <c r="C157" s="233">
        <v>1550</v>
      </c>
      <c r="D157" s="234"/>
      <c r="E157" s="235">
        <v>28.32</v>
      </c>
      <c r="F157" s="236"/>
    </row>
    <row r="158" spans="3:6" ht="15.75" thickBot="1">
      <c r="C158" s="229">
        <v>1600</v>
      </c>
      <c r="D158" s="230"/>
      <c r="E158" s="237">
        <v>4.18</v>
      </c>
      <c r="F158" s="238"/>
    </row>
    <row r="159" spans="3:6" ht="21" customHeight="1" thickBot="1">
      <c r="E159" s="231">
        <f>SUM(E126:F158)</f>
        <v>3771.6220000000008</v>
      </c>
      <c r="F159" s="232"/>
    </row>
  </sheetData>
  <mergeCells count="78">
    <mergeCell ref="E127:F127"/>
    <mergeCell ref="E126:F126"/>
    <mergeCell ref="A6:F6"/>
    <mergeCell ref="A2:G2"/>
    <mergeCell ref="A54:F54"/>
    <mergeCell ref="B122:E122"/>
    <mergeCell ref="E125:F125"/>
    <mergeCell ref="B124:F124"/>
    <mergeCell ref="C125:D125"/>
    <mergeCell ref="C126:D126"/>
    <mergeCell ref="C127:D127"/>
    <mergeCell ref="B114:E114"/>
    <mergeCell ref="D118:E118"/>
    <mergeCell ref="D119:E119"/>
    <mergeCell ref="E138:F138"/>
    <mergeCell ref="E139:F139"/>
    <mergeCell ref="E140:F140"/>
    <mergeCell ref="E141:F141"/>
    <mergeCell ref="E132:F132"/>
    <mergeCell ref="E133:F133"/>
    <mergeCell ref="E134:F134"/>
    <mergeCell ref="E135:F135"/>
    <mergeCell ref="E136:F136"/>
    <mergeCell ref="E128:F128"/>
    <mergeCell ref="E129:F129"/>
    <mergeCell ref="E130:F130"/>
    <mergeCell ref="E131:F131"/>
    <mergeCell ref="E152:F152"/>
    <mergeCell ref="E147:F147"/>
    <mergeCell ref="E148:F148"/>
    <mergeCell ref="E149:F149"/>
    <mergeCell ref="E150:F150"/>
    <mergeCell ref="E151:F151"/>
    <mergeCell ref="E142:F142"/>
    <mergeCell ref="E143:F143"/>
    <mergeCell ref="E144:F144"/>
    <mergeCell ref="E145:F145"/>
    <mergeCell ref="E146:F146"/>
    <mergeCell ref="E137:F13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50:D150"/>
    <mergeCell ref="C151:D151"/>
    <mergeCell ref="C157:D157"/>
    <mergeCell ref="C143:D143"/>
    <mergeCell ref="C144:D144"/>
    <mergeCell ref="C145:D145"/>
    <mergeCell ref="C146:D146"/>
    <mergeCell ref="C147:D147"/>
    <mergeCell ref="A116:F116"/>
    <mergeCell ref="C158:D158"/>
    <mergeCell ref="E159:F159"/>
    <mergeCell ref="C152:D152"/>
    <mergeCell ref="C153:D153"/>
    <mergeCell ref="C154:D154"/>
    <mergeCell ref="C155:D155"/>
    <mergeCell ref="C156:D156"/>
    <mergeCell ref="E157:F157"/>
    <mergeCell ref="E158:F158"/>
    <mergeCell ref="E153:F153"/>
    <mergeCell ref="E154:F154"/>
    <mergeCell ref="E155:F155"/>
    <mergeCell ref="E156:F156"/>
    <mergeCell ref="C148:D148"/>
    <mergeCell ref="C149:D149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  <rowBreaks count="1" manualBreakCount="1">
    <brk id="53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N21"/>
  <sheetViews>
    <sheetView view="pageBreakPreview" zoomScaleNormal="100" zoomScaleSheetLayoutView="100" workbookViewId="0">
      <selection activeCell="K2" sqref="K2"/>
    </sheetView>
  </sheetViews>
  <sheetFormatPr baseColWidth="10" defaultRowHeight="15"/>
  <cols>
    <col min="1" max="1" width="6.140625" customWidth="1"/>
    <col min="2" max="2" width="9.85546875" customWidth="1"/>
    <col min="3" max="3" width="3.42578125" customWidth="1"/>
    <col min="4" max="4" width="9.42578125" customWidth="1"/>
    <col min="5" max="5" width="12.5703125" customWidth="1"/>
    <col min="6" max="6" width="10.42578125" customWidth="1"/>
    <col min="7" max="7" width="12" bestFit="1" customWidth="1"/>
    <col min="8" max="8" width="15.28515625" customWidth="1"/>
    <col min="9" max="9" width="15.7109375" customWidth="1"/>
  </cols>
  <sheetData>
    <row r="1" spans="1:14" ht="7.5" customHeight="1">
      <c r="A1" s="71"/>
      <c r="B1" s="71"/>
      <c r="C1" s="71"/>
      <c r="D1" s="71"/>
      <c r="E1" s="72"/>
      <c r="F1" s="71"/>
      <c r="G1" s="73"/>
      <c r="H1" s="74"/>
      <c r="I1" s="74"/>
    </row>
    <row r="2" spans="1:14" ht="59.25" customHeight="1">
      <c r="A2" s="241" t="s">
        <v>90</v>
      </c>
      <c r="B2" s="241"/>
      <c r="C2" s="241"/>
      <c r="D2" s="241"/>
      <c r="E2" s="241"/>
      <c r="F2" s="241"/>
      <c r="G2" s="241"/>
      <c r="H2" s="241"/>
      <c r="I2" s="241"/>
    </row>
    <row r="3" spans="1:14" ht="15.75">
      <c r="A3" s="75"/>
      <c r="B3" s="76"/>
      <c r="C3" s="98"/>
      <c r="D3" s="98"/>
      <c r="E3" s="76"/>
      <c r="F3" s="76"/>
      <c r="G3" s="76"/>
      <c r="H3" s="76"/>
      <c r="I3" s="76"/>
    </row>
    <row r="4" spans="1:14" ht="15.75">
      <c r="A4" s="77" t="s">
        <v>47</v>
      </c>
      <c r="B4" s="78" t="s">
        <v>80</v>
      </c>
      <c r="C4" s="78"/>
      <c r="D4" s="78"/>
      <c r="E4" s="79"/>
      <c r="F4" s="79"/>
      <c r="G4" s="79"/>
      <c r="H4" s="79"/>
      <c r="I4" s="79"/>
      <c r="K4" s="2"/>
    </row>
    <row r="5" spans="1:14" ht="15.75">
      <c r="A5" s="80"/>
      <c r="B5" s="81"/>
      <c r="C5" s="81"/>
      <c r="D5" s="81"/>
      <c r="E5" s="81"/>
      <c r="F5" s="82"/>
      <c r="G5" s="82"/>
      <c r="H5" s="82"/>
      <c r="I5" s="82"/>
      <c r="K5" s="2"/>
    </row>
    <row r="6" spans="1:14" ht="39.75" customHeight="1" thickBot="1">
      <c r="A6" s="83"/>
      <c r="B6" s="249" t="s">
        <v>71</v>
      </c>
      <c r="C6" s="249"/>
      <c r="D6" s="249"/>
      <c r="E6" s="249"/>
      <c r="F6" s="249"/>
      <c r="G6" s="249"/>
      <c r="H6" s="249"/>
      <c r="I6" s="249"/>
      <c r="L6" s="7"/>
      <c r="M6" s="8"/>
      <c r="N6" s="8"/>
    </row>
    <row r="7" spans="1:14" ht="24.95" customHeight="1" thickBot="1">
      <c r="A7" s="83"/>
      <c r="B7" s="250" t="s">
        <v>0</v>
      </c>
      <c r="C7" s="251"/>
      <c r="D7" s="252"/>
      <c r="E7" s="91" t="s">
        <v>48</v>
      </c>
      <c r="F7" s="91" t="s">
        <v>41</v>
      </c>
      <c r="G7" s="91" t="s">
        <v>49</v>
      </c>
      <c r="H7" s="91" t="s">
        <v>50</v>
      </c>
      <c r="I7" s="92" t="s">
        <v>51</v>
      </c>
    </row>
    <row r="8" spans="1:14">
      <c r="A8" s="83"/>
      <c r="B8" s="105">
        <v>790</v>
      </c>
      <c r="C8" s="106" t="s">
        <v>64</v>
      </c>
      <c r="D8" s="107">
        <v>750</v>
      </c>
      <c r="E8" s="85" t="s">
        <v>39</v>
      </c>
      <c r="F8" s="85">
        <v>1</v>
      </c>
      <c r="G8" s="85">
        <f>790-750</f>
        <v>40</v>
      </c>
      <c r="H8" s="85">
        <v>0.42399999999999999</v>
      </c>
      <c r="I8" s="88">
        <f>+F8*G8*H8</f>
        <v>16.96</v>
      </c>
    </row>
    <row r="9" spans="1:14">
      <c r="A9" s="83"/>
      <c r="B9" s="108">
        <v>750</v>
      </c>
      <c r="C9" s="103" t="s">
        <v>64</v>
      </c>
      <c r="D9" s="109">
        <v>710</v>
      </c>
      <c r="E9" s="86" t="s">
        <v>40</v>
      </c>
      <c r="F9" s="86">
        <v>1</v>
      </c>
      <c r="G9" s="86">
        <f>750-710</f>
        <v>40</v>
      </c>
      <c r="H9" s="86">
        <v>0.73299999999999998</v>
      </c>
      <c r="I9" s="89">
        <f t="shared" ref="I9:I20" si="0">+F9*G9*H9</f>
        <v>29.32</v>
      </c>
    </row>
    <row r="10" spans="1:14">
      <c r="A10" s="83"/>
      <c r="B10" s="108">
        <v>710</v>
      </c>
      <c r="C10" s="103" t="s">
        <v>64</v>
      </c>
      <c r="D10" s="109">
        <v>700</v>
      </c>
      <c r="E10" s="86" t="s">
        <v>39</v>
      </c>
      <c r="F10" s="86">
        <v>2</v>
      </c>
      <c r="G10" s="86">
        <f>710-700</f>
        <v>10</v>
      </c>
      <c r="H10" s="86">
        <v>0.42399999999999999</v>
      </c>
      <c r="I10" s="89">
        <f t="shared" si="0"/>
        <v>8.48</v>
      </c>
    </row>
    <row r="11" spans="1:14">
      <c r="A11" s="83"/>
      <c r="B11" s="108">
        <v>700</v>
      </c>
      <c r="C11" s="103" t="s">
        <v>64</v>
      </c>
      <c r="D11" s="109">
        <v>690</v>
      </c>
      <c r="E11" s="86" t="s">
        <v>40</v>
      </c>
      <c r="F11" s="86">
        <v>1</v>
      </c>
      <c r="G11" s="86">
        <f>700-690</f>
        <v>10</v>
      </c>
      <c r="H11" s="86">
        <v>0.73299999999999998</v>
      </c>
      <c r="I11" s="89">
        <f t="shared" si="0"/>
        <v>7.33</v>
      </c>
    </row>
    <row r="12" spans="1:14">
      <c r="A12" s="83"/>
      <c r="B12" s="108">
        <v>690</v>
      </c>
      <c r="C12" s="103" t="s">
        <v>64</v>
      </c>
      <c r="D12" s="109">
        <v>670</v>
      </c>
      <c r="E12" s="86" t="s">
        <v>39</v>
      </c>
      <c r="F12" s="86">
        <v>2</v>
      </c>
      <c r="G12" s="86">
        <f>690-670</f>
        <v>20</v>
      </c>
      <c r="H12" s="86">
        <v>0.42399999999999999</v>
      </c>
      <c r="I12" s="89">
        <f t="shared" si="0"/>
        <v>16.96</v>
      </c>
    </row>
    <row r="13" spans="1:14">
      <c r="A13" s="83"/>
      <c r="B13" s="108">
        <v>670</v>
      </c>
      <c r="C13" s="103" t="s">
        <v>64</v>
      </c>
      <c r="D13" s="109">
        <v>630</v>
      </c>
      <c r="E13" s="86" t="s">
        <v>40</v>
      </c>
      <c r="F13" s="86">
        <v>2</v>
      </c>
      <c r="G13" s="86">
        <f>670-630</f>
        <v>40</v>
      </c>
      <c r="H13" s="86">
        <v>0.73299999999999998</v>
      </c>
      <c r="I13" s="89">
        <f t="shared" si="0"/>
        <v>58.64</v>
      </c>
    </row>
    <row r="14" spans="1:14">
      <c r="A14" s="83"/>
      <c r="B14" s="108">
        <v>630</v>
      </c>
      <c r="C14" s="103" t="s">
        <v>64</v>
      </c>
      <c r="D14" s="109">
        <v>610</v>
      </c>
      <c r="E14" s="86" t="s">
        <v>40</v>
      </c>
      <c r="F14" s="86">
        <v>2</v>
      </c>
      <c r="G14" s="86">
        <f>630-610</f>
        <v>20</v>
      </c>
      <c r="H14" s="86">
        <v>0.73299999999999998</v>
      </c>
      <c r="I14" s="89">
        <f t="shared" si="0"/>
        <v>29.32</v>
      </c>
    </row>
    <row r="15" spans="1:14">
      <c r="A15" s="83"/>
      <c r="B15" s="108">
        <v>630</v>
      </c>
      <c r="C15" s="103" t="s">
        <v>64</v>
      </c>
      <c r="D15" s="109">
        <v>610</v>
      </c>
      <c r="E15" s="86" t="s">
        <v>39</v>
      </c>
      <c r="F15" s="86">
        <v>1</v>
      </c>
      <c r="G15" s="86">
        <f>630-610</f>
        <v>20</v>
      </c>
      <c r="H15" s="86">
        <v>0.42399999999999999</v>
      </c>
      <c r="I15" s="89">
        <f t="shared" si="0"/>
        <v>8.48</v>
      </c>
    </row>
    <row r="16" spans="1:14">
      <c r="A16" s="83"/>
      <c r="B16" s="108">
        <v>610</v>
      </c>
      <c r="C16" s="103" t="s">
        <v>64</v>
      </c>
      <c r="D16" s="109">
        <v>570</v>
      </c>
      <c r="E16" s="86" t="s">
        <v>40</v>
      </c>
      <c r="F16" s="86">
        <v>2</v>
      </c>
      <c r="G16" s="86">
        <f>610-570</f>
        <v>40</v>
      </c>
      <c r="H16" s="86">
        <v>0.73299999999999998</v>
      </c>
      <c r="I16" s="89">
        <f t="shared" si="0"/>
        <v>58.64</v>
      </c>
    </row>
    <row r="17" spans="1:9">
      <c r="A17" s="83"/>
      <c r="B17" s="108">
        <v>570</v>
      </c>
      <c r="C17" s="103" t="s">
        <v>64</v>
      </c>
      <c r="D17" s="109">
        <v>550</v>
      </c>
      <c r="E17" s="86" t="s">
        <v>40</v>
      </c>
      <c r="F17" s="86">
        <v>1</v>
      </c>
      <c r="G17" s="86">
        <f>570-550</f>
        <v>20</v>
      </c>
      <c r="H17" s="86">
        <v>0.73299999999999998</v>
      </c>
      <c r="I17" s="89">
        <f t="shared" si="0"/>
        <v>14.66</v>
      </c>
    </row>
    <row r="18" spans="1:9">
      <c r="A18" s="83"/>
      <c r="B18" s="108">
        <v>550</v>
      </c>
      <c r="C18" s="103" t="s">
        <v>64</v>
      </c>
      <c r="D18" s="109">
        <v>530</v>
      </c>
      <c r="E18" s="86" t="s">
        <v>39</v>
      </c>
      <c r="F18" s="86">
        <v>1</v>
      </c>
      <c r="G18" s="86">
        <f>550-530</f>
        <v>20</v>
      </c>
      <c r="H18" s="86">
        <v>0.42399999999999999</v>
      </c>
      <c r="I18" s="89">
        <f t="shared" si="0"/>
        <v>8.48</v>
      </c>
    </row>
    <row r="19" spans="1:9">
      <c r="A19" s="83"/>
      <c r="B19" s="108">
        <v>510</v>
      </c>
      <c r="C19" s="103" t="s">
        <v>64</v>
      </c>
      <c r="D19" s="109">
        <v>490</v>
      </c>
      <c r="E19" s="86" t="s">
        <v>39</v>
      </c>
      <c r="F19" s="86">
        <v>1</v>
      </c>
      <c r="G19" s="86">
        <f>510-490</f>
        <v>20</v>
      </c>
      <c r="H19" s="86">
        <v>0.42399999999999999</v>
      </c>
      <c r="I19" s="89">
        <f t="shared" si="0"/>
        <v>8.48</v>
      </c>
    </row>
    <row r="20" spans="1:9" ht="15.75" thickBot="1">
      <c r="A20" s="83"/>
      <c r="B20" s="110">
        <v>450</v>
      </c>
      <c r="C20" s="104" t="s">
        <v>64</v>
      </c>
      <c r="D20" s="111">
        <v>290</v>
      </c>
      <c r="E20" s="87" t="s">
        <v>39</v>
      </c>
      <c r="F20" s="87">
        <v>1</v>
      </c>
      <c r="G20" s="87">
        <f>450-290</f>
        <v>160</v>
      </c>
      <c r="H20" s="87">
        <v>0.42399999999999999</v>
      </c>
      <c r="I20" s="90">
        <f t="shared" si="0"/>
        <v>67.84</v>
      </c>
    </row>
    <row r="21" spans="1:9" ht="15.75" thickBot="1">
      <c r="A21" s="173"/>
      <c r="B21" s="84"/>
      <c r="C21" s="84"/>
      <c r="D21" s="84"/>
      <c r="E21" s="84"/>
      <c r="F21" s="84"/>
      <c r="G21" s="84"/>
      <c r="H21" s="174"/>
      <c r="I21" s="168">
        <f>+SUM(I8:I20)</f>
        <v>333.59000000000003</v>
      </c>
    </row>
  </sheetData>
  <mergeCells count="3">
    <mergeCell ref="B6:I6"/>
    <mergeCell ref="B7:D7"/>
    <mergeCell ref="A2:I2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H24"/>
  <sheetViews>
    <sheetView showGridLines="0" view="pageBreakPreview" topLeftCell="A4" zoomScaleNormal="100" zoomScaleSheetLayoutView="100" workbookViewId="0">
      <selection activeCell="K2" sqref="K2"/>
    </sheetView>
  </sheetViews>
  <sheetFormatPr baseColWidth="10" defaultRowHeight="15"/>
  <cols>
    <col min="1" max="1" width="5" customWidth="1"/>
    <col min="2" max="2" width="7" customWidth="1"/>
    <col min="3" max="3" width="12.140625" customWidth="1"/>
    <col min="4" max="4" width="18.28515625" customWidth="1"/>
    <col min="5" max="5" width="19.140625" customWidth="1"/>
    <col min="6" max="6" width="15.85546875" customWidth="1"/>
    <col min="7" max="7" width="14.85546875" customWidth="1"/>
    <col min="8" max="8" width="11.85546875" bestFit="1" customWidth="1"/>
  </cols>
  <sheetData>
    <row r="1" spans="1:8" ht="7.5" customHeight="1">
      <c r="A1" s="45"/>
      <c r="B1" s="45"/>
      <c r="C1" s="46"/>
      <c r="D1" s="45"/>
      <c r="E1" s="47"/>
      <c r="F1" s="48"/>
      <c r="G1" s="48"/>
    </row>
    <row r="2" spans="1:8" ht="59.25" customHeight="1">
      <c r="A2" s="241" t="s">
        <v>76</v>
      </c>
      <c r="B2" s="241"/>
      <c r="C2" s="241"/>
      <c r="D2" s="241"/>
      <c r="E2" s="241"/>
      <c r="F2" s="241"/>
      <c r="G2" s="241"/>
    </row>
    <row r="3" spans="1:8" ht="15.75">
      <c r="A3" s="155"/>
      <c r="B3" s="156"/>
      <c r="C3" s="156"/>
      <c r="D3" s="156"/>
      <c r="E3" s="156"/>
      <c r="F3" s="156"/>
      <c r="G3" s="156"/>
    </row>
    <row r="4" spans="1:8">
      <c r="A4" s="83"/>
      <c r="B4" s="83"/>
      <c r="C4" s="83"/>
      <c r="D4" s="83"/>
      <c r="E4" s="83"/>
      <c r="F4" s="83"/>
      <c r="G4" s="83"/>
    </row>
    <row r="5" spans="1:8" ht="15.75" customHeight="1">
      <c r="A5" s="83"/>
      <c r="B5" s="77" t="s">
        <v>7</v>
      </c>
      <c r="C5" s="253" t="s">
        <v>79</v>
      </c>
      <c r="D5" s="253"/>
      <c r="E5" s="253"/>
      <c r="F5" s="253"/>
      <c r="G5" s="253"/>
      <c r="H5" s="2"/>
    </row>
    <row r="6" spans="1:8" ht="15.75">
      <c r="A6" s="83"/>
      <c r="B6" s="80"/>
      <c r="C6" s="170"/>
      <c r="D6" s="169"/>
      <c r="E6" s="169"/>
      <c r="F6" s="169"/>
      <c r="G6" s="169"/>
      <c r="H6" s="2"/>
    </row>
    <row r="7" spans="1:8" ht="36" customHeight="1" thickBot="1">
      <c r="A7" s="83"/>
      <c r="B7" s="228" t="s">
        <v>71</v>
      </c>
      <c r="C7" s="228"/>
      <c r="D7" s="228"/>
      <c r="E7" s="228"/>
      <c r="F7" s="228"/>
      <c r="G7" s="228"/>
    </row>
    <row r="8" spans="1:8" s="3" customFormat="1" ht="24.95" customHeight="1" thickBot="1">
      <c r="A8" s="157"/>
      <c r="B8" s="157"/>
      <c r="C8" s="91" t="s">
        <v>0</v>
      </c>
      <c r="D8" s="52" t="s">
        <v>1</v>
      </c>
      <c r="E8" s="53" t="s">
        <v>2</v>
      </c>
      <c r="F8" s="158" t="s">
        <v>3</v>
      </c>
      <c r="G8" s="157"/>
    </row>
    <row r="9" spans="1:8" ht="15" customHeight="1">
      <c r="A9" s="83"/>
      <c r="B9" s="83"/>
      <c r="C9" s="54">
        <v>-30</v>
      </c>
      <c r="D9" s="55">
        <v>11.88</v>
      </c>
      <c r="E9" s="56"/>
      <c r="F9" s="159"/>
      <c r="G9" s="83"/>
    </row>
    <row r="10" spans="1:8" ht="15" customHeight="1">
      <c r="A10" s="83"/>
      <c r="B10" s="83"/>
      <c r="C10" s="57">
        <v>0</v>
      </c>
      <c r="D10" s="58">
        <v>11.88</v>
      </c>
      <c r="E10" s="59">
        <f t="shared" ref="E10:E15" si="0">+C10-C9</f>
        <v>30</v>
      </c>
      <c r="F10" s="160">
        <f t="shared" ref="F10:F15" si="1">+E10*D10</f>
        <v>356.40000000000003</v>
      </c>
      <c r="G10" s="83"/>
    </row>
    <row r="11" spans="1:8" ht="15" customHeight="1">
      <c r="A11" s="83"/>
      <c r="B11" s="83"/>
      <c r="C11" s="57">
        <v>430</v>
      </c>
      <c r="D11" s="58">
        <v>11.88</v>
      </c>
      <c r="E11" s="59">
        <f t="shared" si="0"/>
        <v>430</v>
      </c>
      <c r="F11" s="160">
        <f t="shared" si="1"/>
        <v>5108.4000000000005</v>
      </c>
      <c r="G11" s="83"/>
    </row>
    <row r="12" spans="1:8" ht="15" customHeight="1">
      <c r="A12" s="83"/>
      <c r="B12" s="83"/>
      <c r="C12" s="57">
        <v>550</v>
      </c>
      <c r="D12" s="58">
        <v>14.42</v>
      </c>
      <c r="E12" s="59">
        <f t="shared" si="0"/>
        <v>120</v>
      </c>
      <c r="F12" s="160">
        <f t="shared" si="1"/>
        <v>1730.4</v>
      </c>
      <c r="G12" s="83"/>
    </row>
    <row r="13" spans="1:8" ht="15" customHeight="1">
      <c r="A13" s="83"/>
      <c r="B13" s="83"/>
      <c r="C13" s="57">
        <v>710</v>
      </c>
      <c r="D13" s="58">
        <v>11.88</v>
      </c>
      <c r="E13" s="59">
        <f t="shared" si="0"/>
        <v>160</v>
      </c>
      <c r="F13" s="160">
        <f t="shared" si="1"/>
        <v>1900.8000000000002</v>
      </c>
      <c r="G13" s="83"/>
    </row>
    <row r="14" spans="1:8" ht="15" customHeight="1">
      <c r="A14" s="83"/>
      <c r="B14" s="83"/>
      <c r="C14" s="57">
        <v>790</v>
      </c>
      <c r="D14" s="58">
        <v>14.42</v>
      </c>
      <c r="E14" s="59">
        <f t="shared" si="0"/>
        <v>80</v>
      </c>
      <c r="F14" s="160">
        <f t="shared" si="1"/>
        <v>1153.5999999999999</v>
      </c>
      <c r="G14" s="83"/>
    </row>
    <row r="15" spans="1:8" ht="15" customHeight="1" thickBot="1">
      <c r="A15" s="83"/>
      <c r="B15" s="83"/>
      <c r="C15" s="60">
        <v>840</v>
      </c>
      <c r="D15" s="61">
        <v>11.88</v>
      </c>
      <c r="E15" s="62">
        <f t="shared" si="0"/>
        <v>50</v>
      </c>
      <c r="F15" s="163">
        <f t="shared" si="1"/>
        <v>594</v>
      </c>
      <c r="G15" s="83"/>
    </row>
    <row r="16" spans="1:8" ht="15" customHeight="1" thickBot="1">
      <c r="A16" s="83"/>
      <c r="B16" s="83"/>
      <c r="C16" s="83"/>
      <c r="D16" s="4"/>
      <c r="E16" s="4"/>
      <c r="F16" s="171">
        <f>SUM(F9:F15)</f>
        <v>10843.6</v>
      </c>
      <c r="G16" s="83"/>
      <c r="H16" s="9">
        <f>F16*300</f>
        <v>3253080</v>
      </c>
    </row>
    <row r="17" spans="1:8">
      <c r="A17" s="83"/>
      <c r="B17" s="83"/>
      <c r="C17" s="83"/>
      <c r="D17" s="83"/>
      <c r="E17" s="83"/>
      <c r="F17" s="83"/>
      <c r="G17" s="83"/>
    </row>
    <row r="18" spans="1:8" ht="15" customHeight="1">
      <c r="A18" s="83"/>
      <c r="B18" s="83"/>
      <c r="C18" s="83"/>
      <c r="D18" s="4"/>
      <c r="E18" s="4"/>
      <c r="F18" s="112"/>
      <c r="G18" s="83"/>
      <c r="H18" s="9"/>
    </row>
    <row r="19" spans="1:8" ht="15.75" customHeight="1">
      <c r="A19" s="83"/>
      <c r="B19" s="83"/>
      <c r="C19" s="242" t="s">
        <v>52</v>
      </c>
      <c r="D19" s="242"/>
      <c r="E19" s="242"/>
      <c r="F19" s="242"/>
      <c r="G19" s="83"/>
    </row>
    <row r="20" spans="1:8" ht="15.75" customHeight="1">
      <c r="A20" s="83"/>
      <c r="B20" s="83"/>
      <c r="C20" s="176"/>
      <c r="D20" s="176"/>
      <c r="E20" s="176"/>
      <c r="F20" s="176"/>
      <c r="G20" s="83"/>
    </row>
    <row r="21" spans="1:8" ht="19.5" thickBot="1">
      <c r="A21" s="83"/>
      <c r="B21" s="228" t="s">
        <v>72</v>
      </c>
      <c r="C21" s="228"/>
      <c r="D21" s="228"/>
      <c r="E21" s="228"/>
      <c r="F21" s="228"/>
      <c r="G21" s="228"/>
    </row>
    <row r="22" spans="1:8" ht="15.75" thickBot="1">
      <c r="A22" s="83"/>
      <c r="B22" s="157"/>
      <c r="C22" s="91" t="s">
        <v>53</v>
      </c>
      <c r="D22" s="52" t="s">
        <v>54</v>
      </c>
      <c r="E22" s="53" t="s">
        <v>56</v>
      </c>
      <c r="F22" s="158" t="s">
        <v>55</v>
      </c>
      <c r="G22" s="157"/>
    </row>
    <row r="23" spans="1:8" ht="15.75" thickBot="1">
      <c r="A23" s="83"/>
      <c r="B23" s="83"/>
      <c r="C23" s="94">
        <v>11.88</v>
      </c>
      <c r="D23" s="95">
        <v>2.54</v>
      </c>
      <c r="E23" s="96">
        <v>33</v>
      </c>
      <c r="F23" s="172">
        <f>C23*D23*E23</f>
        <v>995.78160000000014</v>
      </c>
      <c r="G23" s="83"/>
    </row>
    <row r="24" spans="1:8" ht="15.75">
      <c r="A24" s="83"/>
      <c r="B24" s="83"/>
      <c r="C24" s="83"/>
      <c r="D24" s="4"/>
      <c r="E24" s="4"/>
      <c r="F24" s="93"/>
      <c r="G24" s="83"/>
      <c r="H24" s="9">
        <f>F23*300</f>
        <v>298734.48000000004</v>
      </c>
    </row>
  </sheetData>
  <mergeCells count="5">
    <mergeCell ref="A2:G2"/>
    <mergeCell ref="B7:G7"/>
    <mergeCell ref="B21:G21"/>
    <mergeCell ref="C19:F19"/>
    <mergeCell ref="C5:G5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H17"/>
  <sheetViews>
    <sheetView showGridLines="0" view="pageBreakPreview" zoomScaleNormal="100" zoomScaleSheetLayoutView="100" workbookViewId="0">
      <selection activeCell="K2" sqref="K2"/>
    </sheetView>
  </sheetViews>
  <sheetFormatPr baseColWidth="10" defaultRowHeight="15"/>
  <cols>
    <col min="1" max="1" width="5" customWidth="1"/>
    <col min="2" max="2" width="8.7109375" customWidth="1"/>
    <col min="3" max="3" width="13.28515625" customWidth="1"/>
    <col min="4" max="4" width="15.42578125" customWidth="1"/>
    <col min="5" max="5" width="19.140625" customWidth="1"/>
    <col min="6" max="6" width="14.28515625" bestFit="1" customWidth="1"/>
    <col min="7" max="7" width="14.140625" customWidth="1"/>
  </cols>
  <sheetData>
    <row r="1" spans="1:8" ht="7.5" customHeight="1">
      <c r="A1" s="45"/>
      <c r="B1" s="45"/>
      <c r="C1" s="46"/>
      <c r="D1" s="45"/>
      <c r="E1" s="47"/>
      <c r="F1" s="48"/>
      <c r="G1" s="48"/>
    </row>
    <row r="2" spans="1:8" ht="59.25" customHeight="1">
      <c r="A2" s="241" t="s">
        <v>76</v>
      </c>
      <c r="B2" s="241"/>
      <c r="C2" s="241"/>
      <c r="D2" s="241"/>
      <c r="E2" s="241"/>
      <c r="F2" s="241"/>
      <c r="G2" s="241"/>
    </row>
    <row r="3" spans="1:8" ht="15.75">
      <c r="A3" s="155"/>
      <c r="B3" s="156"/>
      <c r="C3" s="156"/>
      <c r="D3" s="156"/>
      <c r="E3" s="156"/>
      <c r="F3" s="156"/>
      <c r="G3" s="156"/>
    </row>
    <row r="4" spans="1:8" ht="15.75">
      <c r="A4" s="83"/>
      <c r="B4" s="77" t="s">
        <v>8</v>
      </c>
      <c r="C4" s="254" t="s">
        <v>42</v>
      </c>
      <c r="D4" s="254"/>
      <c r="E4" s="254"/>
      <c r="F4" s="254"/>
      <c r="G4" s="82"/>
      <c r="H4" s="2"/>
    </row>
    <row r="5" spans="1:8" ht="15.75">
      <c r="A5" s="83"/>
      <c r="B5" s="80"/>
      <c r="C5" s="81"/>
      <c r="D5" s="82"/>
      <c r="E5" s="82"/>
      <c r="F5" s="82"/>
      <c r="G5" s="82"/>
      <c r="H5" s="2"/>
    </row>
    <row r="6" spans="1:8" ht="39.75" customHeight="1" thickBot="1">
      <c r="A6" s="83"/>
      <c r="B6" s="228" t="s">
        <v>71</v>
      </c>
      <c r="C6" s="228"/>
      <c r="D6" s="228"/>
      <c r="E6" s="228"/>
      <c r="F6" s="228"/>
      <c r="G6" s="228"/>
    </row>
    <row r="7" spans="1:8" s="3" customFormat="1" ht="24.95" customHeight="1" thickBot="1">
      <c r="A7" s="157"/>
      <c r="B7" s="157"/>
      <c r="C7" s="91" t="s">
        <v>0</v>
      </c>
      <c r="D7" s="52" t="s">
        <v>1</v>
      </c>
      <c r="E7" s="53" t="s">
        <v>2</v>
      </c>
      <c r="F7" s="158" t="s">
        <v>3</v>
      </c>
      <c r="G7" s="157"/>
    </row>
    <row r="8" spans="1:8" ht="15" customHeight="1">
      <c r="A8" s="83"/>
      <c r="B8" s="83"/>
      <c r="C8" s="54">
        <v>-30</v>
      </c>
      <c r="D8" s="55">
        <v>6</v>
      </c>
      <c r="E8" s="56"/>
      <c r="F8" s="159"/>
      <c r="G8" s="83"/>
    </row>
    <row r="9" spans="1:8" ht="15" customHeight="1">
      <c r="A9" s="83"/>
      <c r="B9" s="83"/>
      <c r="C9" s="57">
        <v>0</v>
      </c>
      <c r="D9" s="58">
        <v>6</v>
      </c>
      <c r="E9" s="59">
        <f t="shared" ref="E9:E14" si="0">+C9-C8</f>
        <v>30</v>
      </c>
      <c r="F9" s="160">
        <f t="shared" ref="F9:F14" si="1">+E9*D9</f>
        <v>180</v>
      </c>
      <c r="G9" s="83"/>
    </row>
    <row r="10" spans="1:8" ht="15" customHeight="1">
      <c r="A10" s="83"/>
      <c r="B10" s="83"/>
      <c r="C10" s="57">
        <v>430</v>
      </c>
      <c r="D10" s="58">
        <v>6</v>
      </c>
      <c r="E10" s="59">
        <f t="shared" si="0"/>
        <v>430</v>
      </c>
      <c r="F10" s="160">
        <f t="shared" si="1"/>
        <v>2580</v>
      </c>
      <c r="G10" s="83"/>
    </row>
    <row r="11" spans="1:8" ht="15" customHeight="1">
      <c r="A11" s="83"/>
      <c r="B11" s="83"/>
      <c r="C11" s="57">
        <v>550</v>
      </c>
      <c r="D11" s="58">
        <v>6</v>
      </c>
      <c r="E11" s="59">
        <f t="shared" si="0"/>
        <v>120</v>
      </c>
      <c r="F11" s="160">
        <f t="shared" si="1"/>
        <v>720</v>
      </c>
      <c r="G11" s="83"/>
    </row>
    <row r="12" spans="1:8" ht="15" customHeight="1">
      <c r="A12" s="83"/>
      <c r="B12" s="83"/>
      <c r="C12" s="57">
        <v>710</v>
      </c>
      <c r="D12" s="58">
        <v>6</v>
      </c>
      <c r="E12" s="59">
        <f t="shared" si="0"/>
        <v>160</v>
      </c>
      <c r="F12" s="160">
        <f t="shared" si="1"/>
        <v>960</v>
      </c>
      <c r="G12" s="83"/>
    </row>
    <row r="13" spans="1:8" ht="15" customHeight="1">
      <c r="A13" s="83"/>
      <c r="B13" s="83"/>
      <c r="C13" s="57">
        <v>790</v>
      </c>
      <c r="D13" s="58">
        <v>6</v>
      </c>
      <c r="E13" s="59">
        <f t="shared" si="0"/>
        <v>80</v>
      </c>
      <c r="F13" s="160">
        <f t="shared" si="1"/>
        <v>480</v>
      </c>
      <c r="G13" s="83"/>
    </row>
    <row r="14" spans="1:8" ht="15" customHeight="1" thickBot="1">
      <c r="A14" s="83"/>
      <c r="B14" s="83"/>
      <c r="C14" s="60">
        <v>840</v>
      </c>
      <c r="D14" s="61">
        <v>6</v>
      </c>
      <c r="E14" s="62">
        <f t="shared" si="0"/>
        <v>50</v>
      </c>
      <c r="F14" s="163">
        <f t="shared" si="1"/>
        <v>300</v>
      </c>
      <c r="G14" s="83"/>
    </row>
    <row r="15" spans="1:8" ht="15" customHeight="1" thickBot="1">
      <c r="A15" s="83"/>
      <c r="B15" s="83"/>
      <c r="C15" s="83"/>
      <c r="D15" s="4"/>
      <c r="E15" s="4"/>
      <c r="F15" s="171">
        <f>SUM(F8:F14)</f>
        <v>5220</v>
      </c>
      <c r="G15" s="162"/>
    </row>
    <row r="16" spans="1:8">
      <c r="A16" s="83"/>
      <c r="B16" s="83"/>
      <c r="C16" s="83"/>
      <c r="D16" s="83"/>
      <c r="E16" s="83"/>
      <c r="F16" s="83"/>
      <c r="G16" s="83"/>
    </row>
    <row r="17" spans="1:7">
      <c r="A17" s="83"/>
      <c r="B17" s="83"/>
      <c r="C17" s="83"/>
      <c r="D17" s="83"/>
      <c r="E17" s="83"/>
      <c r="F17" s="83"/>
      <c r="G17" s="83"/>
    </row>
  </sheetData>
  <mergeCells count="3">
    <mergeCell ref="A2:G2"/>
    <mergeCell ref="C4:F4"/>
    <mergeCell ref="B6:G6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Cómputo Total ARG</vt:lpstr>
      <vt:lpstr>Cómputo Margen Arg Pte</vt:lpstr>
      <vt:lpstr>Cómputo Margen Arg Meandros</vt:lpstr>
      <vt:lpstr>Cómputo Terraplén RP54</vt:lpstr>
      <vt:lpstr>1.1 Desbosque y Destronque</vt:lpstr>
      <vt:lpstr>1.2-Terraplén</vt:lpstr>
      <vt:lpstr>2.1-Geobolsas</vt:lpstr>
      <vt:lpstr>2.2-Geoceldas</vt:lpstr>
      <vt:lpstr>2.3-Geotextil</vt:lpstr>
      <vt:lpstr>2.4-Geotubo(1.5m2)</vt:lpstr>
      <vt:lpstr>2.5-Geotubo(3m2)</vt:lpstr>
      <vt:lpstr>Hoja1</vt:lpstr>
      <vt:lpstr>'1.1 Desbosque y Destronque'!Área_de_impresión</vt:lpstr>
      <vt:lpstr>'1.2-Terraplén'!Área_de_impresión</vt:lpstr>
      <vt:lpstr>'2.1-Geobolsas'!Área_de_impresión</vt:lpstr>
      <vt:lpstr>'2.2-Geoceldas'!Área_de_impresión</vt:lpstr>
      <vt:lpstr>'2.3-Geotextil'!Área_de_impresión</vt:lpstr>
      <vt:lpstr>'2.4-Geotubo(1.5m2)'!Área_de_impresión</vt:lpstr>
      <vt:lpstr>'2.5-Geotubo(3m2)'!Área_de_impresión</vt:lpstr>
      <vt:lpstr>'Cómputo Margen Arg Meandros'!Área_de_impresión</vt:lpstr>
      <vt:lpstr>'Cómputo Margen Arg Pte'!Área_de_impresión</vt:lpstr>
      <vt:lpstr>'Cómputo Terraplén RP54'!Área_de_impresión</vt:lpstr>
      <vt:lpstr>'Cómputo Total ARG'!Área_de_impresión</vt:lpstr>
      <vt:lpstr>'1.2-Terraplén'!Títulos_a_imprimir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dibujante</dc:creator>
  <cp:lastModifiedBy>dibujante</cp:lastModifiedBy>
  <cp:lastPrinted>2012-07-16T20:27:34Z</cp:lastPrinted>
  <dcterms:created xsi:type="dcterms:W3CDTF">2012-06-28T12:59:17Z</dcterms:created>
  <dcterms:modified xsi:type="dcterms:W3CDTF">2012-07-16T20:31:12Z</dcterms:modified>
</cp:coreProperties>
</file>